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8810" windowHeight="5970" activeTab="0"/>
  </bookViews>
  <sheets>
    <sheet name="2013_sausis" sheetId="1" r:id="rId1"/>
  </sheets>
  <definedNames/>
  <calcPr fullCalcOnLoad="1"/>
</workbook>
</file>

<file path=xl/sharedStrings.xml><?xml version="1.0" encoding="utf-8"?>
<sst xmlns="http://schemas.openxmlformats.org/spreadsheetml/2006/main" count="1224" uniqueCount="932">
  <si>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</si>
  <si>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</si>
  <si>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</si>
  <si>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</si>
  <si>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</si>
  <si>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</si>
  <si>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</si>
  <si>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</si>
  <si>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</si>
  <si>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</si>
  <si>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</si>
  <si>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</si>
  <si>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</si>
  <si>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</si>
  <si>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</si>
  <si>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</si>
  <si>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</si>
  <si>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</si>
  <si>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</si>
  <si>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</si>
  <si>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</si>
  <si>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</si>
  <si>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</si>
  <si>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</si>
  <si>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</si>
  <si>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</si>
  <si>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</si>
  <si>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</si>
  <si>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Lt/m²/mėn.</t>
  </si>
  <si>
    <t>MWh/m²/mėn.</t>
  </si>
  <si>
    <t>iki 1992</t>
  </si>
  <si>
    <t>Bajorų kelias 3, Vilnius</t>
  </si>
  <si>
    <t>Pavilnionių g. 31, Vilnius</t>
  </si>
  <si>
    <t>Perkūnkiemio g. 45, Vilnius</t>
  </si>
  <si>
    <t>Jonažolių g. 13 (bt. 1-58), Vilnius</t>
  </si>
  <si>
    <t>Laisvės pr. 85, Vilnius</t>
  </si>
  <si>
    <t>Žirmūnų g. 3, Vilnius</t>
  </si>
  <si>
    <t>J.Franko g. 4, Vilnius</t>
  </si>
  <si>
    <t>Fizikų g. 6, Vilnius</t>
  </si>
  <si>
    <t>P.Smuglevičiaus g. 6, Vilnius</t>
  </si>
  <si>
    <t>Karaliaučiaus g. 16C, Vilnius</t>
  </si>
  <si>
    <t>Bitėnų g. 10, Vilnius</t>
  </si>
  <si>
    <t>M.Marcinkevičiaus g. 29, Vilnius</t>
  </si>
  <si>
    <t>Ūmėdžių g. 80, 82, Vilnius</t>
  </si>
  <si>
    <t>Bitininkų g. 4C, Vilnius</t>
  </si>
  <si>
    <t>Ukmergės g. 228, Vilnius</t>
  </si>
  <si>
    <t>Linksmoji g. 77, Vilnius</t>
  </si>
  <si>
    <t>Filaretų g. 18, 20, Vilnius</t>
  </si>
  <si>
    <t>Rinktinės g. 36, Vilnius</t>
  </si>
  <si>
    <t>Naugarduko g. 50A, Vilnius</t>
  </si>
  <si>
    <t>Agrastų g. 8, Vilnius</t>
  </si>
  <si>
    <t>Rygos g. 34, 36, 38, Vilnius</t>
  </si>
  <si>
    <t>Musninkų g. 20, Vilnius</t>
  </si>
  <si>
    <t>Tramvajų g. 4, Vilnius</t>
  </si>
  <si>
    <t>Šeškinės g. 63, Vilnius</t>
  </si>
  <si>
    <t>P.Vileišio g. 16, Vilnius</t>
  </si>
  <si>
    <t>Žemynos g. 9, Vilnius</t>
  </si>
  <si>
    <t>Arklių g. 16, Vilnius</t>
  </si>
  <si>
    <t>Sėlių g. 43, Vilnius</t>
  </si>
  <si>
    <t>S.Stanevičiaus g. 8, Vilnius</t>
  </si>
  <si>
    <t>Popieriaus g. 82, Vilnius</t>
  </si>
  <si>
    <t>Parko g. 18, Vilnius</t>
  </si>
  <si>
    <t>A.Domaševičiaus g. 3, Vilnius</t>
  </si>
  <si>
    <t>J.Tiškevičiaus g. 6, Vilnius</t>
  </si>
  <si>
    <t>V.Grybo g. 24, Vilnius</t>
  </si>
  <si>
    <t>Krėvės 82B, Kaunas</t>
  </si>
  <si>
    <t>Jaunimo 4 (renov.), Kaunas</t>
  </si>
  <si>
    <t>Ašmenos II-oji 37, Kaunas</t>
  </si>
  <si>
    <t>Radvilėnų  5, Kaunas</t>
  </si>
  <si>
    <t>Geležinio Vilko 1A, Kaunas</t>
  </si>
  <si>
    <t>Naujakurių 116A, Kaunas</t>
  </si>
  <si>
    <t>Karaliaus Mindaugo 7, Kaunas</t>
  </si>
  <si>
    <t>Taikos 78 (renov.), Kaunas</t>
  </si>
  <si>
    <t>Sukilėlių 87A (KVT), Kaunas</t>
  </si>
  <si>
    <t>Archyvo 48, Kaunas</t>
  </si>
  <si>
    <t>Saulės 3, Kaunas</t>
  </si>
  <si>
    <t>Krėvės 61 (renov.) (KVT), Kaunas</t>
  </si>
  <si>
    <t>Savanorių 415  (renov.)(KVT), Kaunas</t>
  </si>
  <si>
    <t>Kovo 11-osios 118 (renov)(KVT), Kaunas</t>
  </si>
  <si>
    <t>Kovo 11-osios 114 (renov.)(KVT), Kaunas</t>
  </si>
  <si>
    <t>Griunvaldo 4  (renov.), Kaunas</t>
  </si>
  <si>
    <t>Partizanų 160 (renov.), Kaunas</t>
  </si>
  <si>
    <t>Pašilės 59, Kaunas</t>
  </si>
  <si>
    <t>Medvėgalio 31 (renov.), Kaunas</t>
  </si>
  <si>
    <t>Šiaurės 1 (KVT), Kaunas</t>
  </si>
  <si>
    <t>Lukšos-Daumanto 2, Kaunas</t>
  </si>
  <si>
    <t>Taikos 39, Kaunas</t>
  </si>
  <si>
    <t>Lukšio 64, Kaunas</t>
  </si>
  <si>
    <t>Partizanų 198, Kaunas</t>
  </si>
  <si>
    <t>Gravrogkų 17, Kaunas</t>
  </si>
  <si>
    <t>Baltų 2, Kaunas</t>
  </si>
  <si>
    <t>Masiulio 6, Kaunas</t>
  </si>
  <si>
    <t>Šiaurės 101, Kaunas</t>
  </si>
  <si>
    <t>Pašilės 96, Kaunas</t>
  </si>
  <si>
    <t>Kalantos R. 23, Kaunas</t>
  </si>
  <si>
    <t>Taikos 41, Kaunas</t>
  </si>
  <si>
    <t>Vievio 54, Kaunas</t>
  </si>
  <si>
    <t>Draugystės 6, Kaunas</t>
  </si>
  <si>
    <t>Partizanų 20, Kaunas</t>
  </si>
  <si>
    <t>Baršausko 75, Kaunas</t>
  </si>
  <si>
    <t>Stulginskio A. 64, Kaunas</t>
  </si>
  <si>
    <t>Juozapavičiaus 48 A, Kaunas</t>
  </si>
  <si>
    <t>Masiulio T. 1, Kaunas</t>
  </si>
  <si>
    <t>Jakšto 8, Kaunas</t>
  </si>
  <si>
    <t>Sąjungos a. 10, Kaunas</t>
  </si>
  <si>
    <t>3 902,29</t>
  </si>
  <si>
    <t>1 955,05</t>
  </si>
  <si>
    <t>1 973,26</t>
  </si>
  <si>
    <t>2 632,02</t>
  </si>
  <si>
    <t>1 845,02</t>
  </si>
  <si>
    <t>1 163,53</t>
  </si>
  <si>
    <t>Tulpių g. 13, Panevėžys</t>
  </si>
  <si>
    <t>Beržų g. 31, Panevėžys</t>
  </si>
  <si>
    <t>Molainių g. 8, Panevėžys</t>
  </si>
  <si>
    <t>Klaipėdos g. 98, Panevėžys</t>
  </si>
  <si>
    <t>Kniaudiškių g. 54, Panevėžys</t>
  </si>
  <si>
    <t>Molainių g. 78, Panevėžys</t>
  </si>
  <si>
    <t>Statybininkų g. 34, Panevėžys</t>
  </si>
  <si>
    <t>Vaitkaus g.6, Panevėžys</t>
  </si>
  <si>
    <t>Nevėžio g. 40B, Panevėžys</t>
  </si>
  <si>
    <t>Klaipėdos g. 99 K2, Panevėžys</t>
  </si>
  <si>
    <t>Nepriklausomybės a. 9, Panevėžys</t>
  </si>
  <si>
    <t>Basanavičiaus g.  1, Panevėžys</t>
  </si>
  <si>
    <t>Vilties g. 8, Panevėžys</t>
  </si>
  <si>
    <t>Vilniaus g. 16, Panevėžys</t>
  </si>
  <si>
    <t>Sodų g. 6, Panevėžys</t>
  </si>
  <si>
    <t>Vilties g. 47, Panevėžys</t>
  </si>
  <si>
    <t>Kranto g. 25, Panevėžys</t>
  </si>
  <si>
    <t>Įmonių g. 21, Panevėžys</t>
  </si>
  <si>
    <t>Aldonos g. 3, Panevėžys</t>
  </si>
  <si>
    <t>Grinkevičiaus g. 8 (renov.), Šiauliai</t>
  </si>
  <si>
    <t>Vytauto g. 138 (renov.), Šiauliai</t>
  </si>
  <si>
    <t>Putinų g. 10, Šiauliai</t>
  </si>
  <si>
    <t>Energetikų g. 11, Šiauliai</t>
  </si>
  <si>
    <t>P. Višinskio g. 37, Šiauliai</t>
  </si>
  <si>
    <t>Ežero g. 14, Šiauliai</t>
  </si>
  <si>
    <t>Vilniaus g. 213A, Šiauliai</t>
  </si>
  <si>
    <t>Ežero g. 15, Šiauliai</t>
  </si>
  <si>
    <t>Statybininkų 46 Alytus</t>
  </si>
  <si>
    <t>Dariaus ir Girėno 6B Alytus</t>
  </si>
  <si>
    <t>ŽUVINTO 13 Alytus</t>
  </si>
  <si>
    <t>Statybininkų 30 Alytus</t>
  </si>
  <si>
    <t>Kosmonautų 12, Marijampolė</t>
  </si>
  <si>
    <t>V.Kudirkos 1, Marijampolė</t>
  </si>
  <si>
    <t>Kosmonautų 28, Marijampolė</t>
  </si>
  <si>
    <t>A.Civinsko 7, Marijampolė</t>
  </si>
  <si>
    <t>Vytauto 13, Marijampolė</t>
  </si>
  <si>
    <t>Gėlių 14, Marijampolė</t>
  </si>
  <si>
    <t>Dariaus ir Girėno 9, Marijampolė</t>
  </si>
  <si>
    <t>P.Butlerienės 11, Marijampolė</t>
  </si>
  <si>
    <t>Vytauto 12, Marijampolė</t>
  </si>
  <si>
    <t>Bažnyčios 15, Marijampolė</t>
  </si>
  <si>
    <t>Dvarkelio 14, Marijampolė</t>
  </si>
  <si>
    <t>Vasario  16-osios 4, Marijampolė</t>
  </si>
  <si>
    <t>P.Butlerienės 7, Marijampolė</t>
  </si>
  <si>
    <t>Aušros 42A, Marijampolė</t>
  </si>
  <si>
    <t>Kauno 18, Marijampolė</t>
  </si>
  <si>
    <t>P.Butlerienės sk. 5, Marijampolė</t>
  </si>
  <si>
    <t>Kooperacijos   28, Kelmė</t>
  </si>
  <si>
    <t>Masčio 54, Telšiai</t>
  </si>
  <si>
    <t>Lygumų 49, Telšiai</t>
  </si>
  <si>
    <t>Dariaus ir Girėno 13, Telšiai</t>
  </si>
  <si>
    <t>Vilniaus 34, Telšiai</t>
  </si>
  <si>
    <t>Vilniaus 14, Telšiai</t>
  </si>
  <si>
    <t>Birutės 12, Telšiai</t>
  </si>
  <si>
    <t>Respublikos 75, Telšiai</t>
  </si>
  <si>
    <t>Šviesos 31, Telšiai</t>
  </si>
  <si>
    <t>Daukanto 14, Telšiai</t>
  </si>
  <si>
    <t>Sinagogos 4, Telšiai</t>
  </si>
  <si>
    <t>Sinagogos  2, Telšiai</t>
  </si>
  <si>
    <t>Kęstučio 21, Telšiai</t>
  </si>
  <si>
    <t>Luokės 33, Telšiai</t>
  </si>
  <si>
    <t>Šviesos 29, Telšiai</t>
  </si>
  <si>
    <t>Vienybės 70 Vilkaviškis</t>
  </si>
  <si>
    <t>Lauko 44 Vilkaviškis</t>
  </si>
  <si>
    <t>Aušros 8 Vilkaviškis</t>
  </si>
  <si>
    <t>Vienybės 72 Vilkaviškis</t>
  </si>
  <si>
    <t>Pilviškių 27 Vilkaviškis</t>
  </si>
  <si>
    <t>Statybininkų 4 Vilkaviškis</t>
  </si>
  <si>
    <t>Aušros 4 Vilkaviškis</t>
  </si>
  <si>
    <t>Birutės 6 Vilkaviškis</t>
  </si>
  <si>
    <t>Nepriklausomybės 72 Vilkaviškis</t>
  </si>
  <si>
    <t>Aušros 10 Vilkaviškis</t>
  </si>
  <si>
    <t>Birutės 4 Vilkaviškis</t>
  </si>
  <si>
    <t>Dvaro 21 Paežeriai</t>
  </si>
  <si>
    <t>Dvaro 9 Paežeriai</t>
  </si>
  <si>
    <t>Vilniaus 4 Vilkaviškis</t>
  </si>
  <si>
    <t>Vištyčio 7 Virbalis</t>
  </si>
  <si>
    <t>K.Naumiesčio 11 Kybartai</t>
  </si>
  <si>
    <t>Darvino 19 Kybartai</t>
  </si>
  <si>
    <t>Mokyklos 3 Pilviškiai</t>
  </si>
  <si>
    <t>Vasario 16-ios 4 Pilviškiai</t>
  </si>
  <si>
    <t>Vištyčio 2 Virbalis</t>
  </si>
  <si>
    <t>K.Naumiesčio 9A Kybartai</t>
  </si>
  <si>
    <t>Darvino 28 Kybartai</t>
  </si>
  <si>
    <t>Vasario 16-ios 10 Pilviškiai</t>
  </si>
  <si>
    <t>Dariaus ir Girėno 2A Kybartai</t>
  </si>
  <si>
    <t>Druskininkų 7a, Palanga</t>
  </si>
  <si>
    <t>Sodų 39, Palanga</t>
  </si>
  <si>
    <t>Medvalakio 7, Palanga</t>
  </si>
  <si>
    <t>Taikos 10, Palanga</t>
  </si>
  <si>
    <t>Druskininkų 16, Palanga</t>
  </si>
  <si>
    <t>Valančiaus 8, Palanga</t>
  </si>
  <si>
    <t>Saulėtekio 8/6, Palanga</t>
  </si>
  <si>
    <t>Ganyklų 53, Palanga</t>
  </si>
  <si>
    <t>Medvalakio 15, Palanga</t>
  </si>
  <si>
    <t>Kretingos 7, Palanga</t>
  </si>
  <si>
    <t>S.Neries 7, Palanga</t>
  </si>
  <si>
    <t>Ganyklų 41, Palanga</t>
  </si>
  <si>
    <t>Janonio 28, Palanga</t>
  </si>
  <si>
    <t>Oškinio 8, Palanga</t>
  </si>
  <si>
    <t>Vytauto 81, Palanga</t>
  </si>
  <si>
    <t>Ganyklų 29, Palanga</t>
  </si>
  <si>
    <t>Biliūno 3, Palanga</t>
  </si>
  <si>
    <t>Vytauto 148, Palanga</t>
  </si>
  <si>
    <t>S.neries 5, Palanga</t>
  </si>
  <si>
    <t>Valančiaus 6, Palanga</t>
  </si>
  <si>
    <t>Ganyklų 59, Palanga</t>
  </si>
  <si>
    <t>Kretingos 6, Palanga</t>
  </si>
  <si>
    <t>Medžiotojų 10, Palanga</t>
  </si>
  <si>
    <t>Sodų 6, Palanga</t>
  </si>
  <si>
    <t>Vytauto 120, Palanga</t>
  </si>
  <si>
    <t>-</t>
  </si>
  <si>
    <t>NERAVŲ 39B, Druskininkai</t>
  </si>
  <si>
    <t>GARDINO 56A, Druskininkai</t>
  </si>
  <si>
    <t>KOSCIUŠKOS 12, Druskininkai</t>
  </si>
  <si>
    <t>ŠILTNAMIŲ 18, Druskininkai</t>
  </si>
  <si>
    <t>DRUSKININKŲ 9, Druskininkai</t>
  </si>
  <si>
    <t>ŠILTNAMIŲ 22, Druskininkai</t>
  </si>
  <si>
    <t>DRUSKININKŲ 23, Druskininkai</t>
  </si>
  <si>
    <t>JAUNYSTĖS 20, Druskininkai</t>
  </si>
  <si>
    <t>VEISIEJŲ 22, Druskininkai</t>
  </si>
  <si>
    <t>LIEPŲ 2A, Druskininkai</t>
  </si>
  <si>
    <t>JAUNYSTĖS 22, Druskininkai</t>
  </si>
  <si>
    <t>VEISIEJŲ 16, Druskininkai</t>
  </si>
  <si>
    <t>NERAVŲ 39C, Druskininkai</t>
  </si>
  <si>
    <t>M.K.ČIURLIONIO 93, Druskininkai</t>
  </si>
  <si>
    <t>ANTAKALNIO 16, Druskininkai</t>
  </si>
  <si>
    <t>P.VILEIŠIO 4, Mažeikiai</t>
  </si>
  <si>
    <t>GAMYKLOS 3, Mažeikiai</t>
  </si>
  <si>
    <t>NAFTININKŲ 16, Mažeikiai</t>
  </si>
  <si>
    <t>ŽEMAITIJOS 18, Mažeikiai</t>
  </si>
  <si>
    <t>MINDAUGO 4, Mažeikiai</t>
  </si>
  <si>
    <t>SODŲ 11, Mažeikiai</t>
  </si>
  <si>
    <t>VASARIO 16-OSIOS 8, Mažeikiai</t>
  </si>
  <si>
    <t>Aušros g. 89 IIk.(renov.),Utena</t>
  </si>
  <si>
    <t>Kudirkos g. 22, Utena</t>
  </si>
  <si>
    <t>Aušros g. 99(renov.), Utena</t>
  </si>
  <si>
    <t>iki1992</t>
  </si>
  <si>
    <t>Aušros g. 89 Ik.(renov.)Utena</t>
  </si>
  <si>
    <t>Aušros g. 83, Utena</t>
  </si>
  <si>
    <t>Aukštakalnio g. 108 Utena</t>
  </si>
  <si>
    <t>Sėlių g. 59, Utena</t>
  </si>
  <si>
    <t>Vaižganto g. 58, Utena</t>
  </si>
  <si>
    <t>Krašuonos g. 13, Utena</t>
  </si>
  <si>
    <t>Basanavičiaus g. 108, Utena</t>
  </si>
  <si>
    <t>Kęstučio g. 9, Utena</t>
  </si>
  <si>
    <t>Aušros g. 82, Utena</t>
  </si>
  <si>
    <t>Kęstučio g. 6, Utena</t>
  </si>
  <si>
    <t>Utenio a. 5, Utena</t>
  </si>
  <si>
    <t>Užpalių g. 88, Utena</t>
  </si>
  <si>
    <t>Basanavičiaus g. 110a, Utena</t>
  </si>
  <si>
    <t>Kauno g. 27, Utena</t>
  </si>
  <si>
    <t>Donelaičio g. 12, Utena</t>
  </si>
  <si>
    <t>Bažnyčios g. 4, Utena</t>
  </si>
  <si>
    <t>Aukštakalnio g. 10,12, Utena</t>
  </si>
  <si>
    <t>Vaišvilos 9 ( renov.), Plungė</t>
  </si>
  <si>
    <t>Vaižganto 96( renov.), Plungė</t>
  </si>
  <si>
    <t>Jucio 30 ( renov.), Plungė</t>
  </si>
  <si>
    <t>Vaišvilos 31( renov.), Plungė</t>
  </si>
  <si>
    <t>Vaišvilos 25 ( renov.), Plungė</t>
  </si>
  <si>
    <t>Končiaus 7A(skaitikliai butuose), Plungė</t>
  </si>
  <si>
    <t>Vaišvilos 23( renov.), Plungė</t>
  </si>
  <si>
    <t>Končiaus 7(skaitikliai butuose), Plungė</t>
  </si>
  <si>
    <t>Jucio 14 (dalinai renovuotas), Plungė</t>
  </si>
  <si>
    <t>Mačernio 53, Plungė</t>
  </si>
  <si>
    <t>Mačernio 51, Plungė</t>
  </si>
  <si>
    <t>Jucio 22, Plungė</t>
  </si>
  <si>
    <t>Mačernio 10, Plungė</t>
  </si>
  <si>
    <t>Jucio 12, Plungė</t>
  </si>
  <si>
    <t>Mačernio 47, Plungė</t>
  </si>
  <si>
    <t>Mačernio 6, Plungė</t>
  </si>
  <si>
    <t>Mačernio 8, Plungė</t>
  </si>
  <si>
    <t>Vaižganto 85, Plungė</t>
  </si>
  <si>
    <t>Jucio 10, Plungė</t>
  </si>
  <si>
    <t>Gandingos 10, Plungė</t>
  </si>
  <si>
    <t>A.Jucio 28, Plungė</t>
  </si>
  <si>
    <t>Gandingos 12, Plungė</t>
  </si>
  <si>
    <t>Senamiesčio 2, Plungė</t>
  </si>
  <si>
    <t>Dariaus ir Girėno 51, Plungė</t>
  </si>
  <si>
    <t>Vytauto 27, Plungė</t>
  </si>
  <si>
    <t>Dariaus Ir Girėno 35, Plungė</t>
  </si>
  <si>
    <t>Lentpjūvės 6, Plungė</t>
  </si>
  <si>
    <t>Dariaus Ir Girėno 33, Plungė</t>
  </si>
  <si>
    <t>S. Neries 4, Plungė</t>
  </si>
  <si>
    <t>Maironio 11a, Radviliškis</t>
  </si>
  <si>
    <t>Renov.</t>
  </si>
  <si>
    <t>Birutės g. 10, Kaišiadorys</t>
  </si>
  <si>
    <t>Basanavičiaus g.48, Anykščiai</t>
  </si>
  <si>
    <t>M.Mironaitės g. 18, Vilnius</t>
  </si>
  <si>
    <t>po 1992</t>
  </si>
  <si>
    <t>iki 1882</t>
  </si>
  <si>
    <t>Margirio g. 9, Panevėžys</t>
  </si>
  <si>
    <t>Statybininkų g. 11, Panevėžys</t>
  </si>
  <si>
    <t>Beržų g. 23, Panevėžys</t>
  </si>
  <si>
    <t>Vaitkaus g.3, Panevėžys</t>
  </si>
  <si>
    <t>Vaitkaus g.9, Panevėžys</t>
  </si>
  <si>
    <t>Nevėžio g. 40, Panevėžys</t>
  </si>
  <si>
    <t>Klaipėdos g. 112, Panevėžys</t>
  </si>
  <si>
    <t>Ateities g. 32, Panevėžys</t>
  </si>
  <si>
    <t>Tulpių g. 3, Panevėžys</t>
  </si>
  <si>
    <t>Ateities g. 14, Panevėžys</t>
  </si>
  <si>
    <t>Janonio g. 8, Panevėžys</t>
  </si>
  <si>
    <t>Žvaigždžių g. 6, Panevėžys</t>
  </si>
  <si>
    <t>Marijonų g. 29, Panevėžys</t>
  </si>
  <si>
    <t>Švyturio g. 19, Panevėžys</t>
  </si>
  <si>
    <t>Katedros g. 4, Panevėžys</t>
  </si>
  <si>
    <t>Liepų al. 17, Panevėžys</t>
  </si>
  <si>
    <t>Kudirkos g. 3, Panevėžys</t>
  </si>
  <si>
    <t>Švyturio g. 27, Panevėžys</t>
  </si>
  <si>
    <t>Nevėžio g. 24, Panevėžys</t>
  </si>
  <si>
    <t>Respublikos g. 17, Panevėžys</t>
  </si>
  <si>
    <t>Gegužių g. 73 (renov.), Šiauliai</t>
  </si>
  <si>
    <t>Gegužių g. 19 (renov.), Šiauliai</t>
  </si>
  <si>
    <t>Kviečių g. 56 (renov.), Šiauliai</t>
  </si>
  <si>
    <t>Klevų g. 13 (renov.), Šiauliai</t>
  </si>
  <si>
    <t>Dainų g. 10A, Šiauliai</t>
  </si>
  <si>
    <t>Rasos g. 22, Šiauliai</t>
  </si>
  <si>
    <t>Lauko 17 Alytus</t>
  </si>
  <si>
    <t>Naujoji 26 Alytus</t>
  </si>
  <si>
    <t>Putinų 2 Alytus</t>
  </si>
  <si>
    <t>Vingio 1 Alytus</t>
  </si>
  <si>
    <t>Naujoji 68 Alytus</t>
  </si>
  <si>
    <t>Birutės 14 Alytus</t>
  </si>
  <si>
    <t>Kaštonų 12 Alytus</t>
  </si>
  <si>
    <t>Alyvų takas 22 Alytus</t>
  </si>
  <si>
    <t>Miško 11 Alytus</t>
  </si>
  <si>
    <t>Pramonės 4 Alytus</t>
  </si>
  <si>
    <t>Volungės 17 Alytus</t>
  </si>
  <si>
    <t>Žiburio 12 Alytus</t>
  </si>
  <si>
    <t>Vytenio 8, Marijampolė</t>
  </si>
  <si>
    <t>Vytauto 54B, Marijampolė</t>
  </si>
  <si>
    <t>Lietuvininkų 7, Marijampolė</t>
  </si>
  <si>
    <t>R.Juknevičiaus 100, Marijampolė</t>
  </si>
  <si>
    <t>Mokolų 9, Marijampolė</t>
  </si>
  <si>
    <t>Dariaus ir Girėno 11, Marijampolė</t>
  </si>
  <si>
    <t>Vytauto 54, Marijampolė</t>
  </si>
  <si>
    <t>Dariaus ir Girėno 13, Marijampolė</t>
  </si>
  <si>
    <t>P.Kriaučiūno 3, Marijampolė</t>
  </si>
  <si>
    <t>Draugystės 13, Marijampolė</t>
  </si>
  <si>
    <t>A.Civinsko 25, Marijampolė</t>
  </si>
  <si>
    <t>Vytauto 27A, Marijampolė</t>
  </si>
  <si>
    <t>Dariaus ir Girėno 15, Telšiai</t>
  </si>
  <si>
    <t>Vilniaus 12, Telšiai</t>
  </si>
  <si>
    <t>Lygumų 53, Telšiai</t>
  </si>
  <si>
    <t>Beržų 2, Telšiai</t>
  </si>
  <si>
    <t>Stoties 12, Telšiai</t>
  </si>
  <si>
    <t>Šviesos 25, Telšiai</t>
  </si>
  <si>
    <t>Žemaitės 31, Telšiai</t>
  </si>
  <si>
    <t>Luokės 73, Telšiai</t>
  </si>
  <si>
    <t>Lauko 48 Vilkaviškis</t>
  </si>
  <si>
    <t>Statybininkų 8 Vilkaviškis</t>
  </si>
  <si>
    <t>Kęstučio 2 Vilkaviškis</t>
  </si>
  <si>
    <t>Birutės 2 Vilkaviškis</t>
  </si>
  <si>
    <t>Tarybų 7 Kybartai</t>
  </si>
  <si>
    <t>Vasario 16-ios 12 Pilviškiai</t>
  </si>
  <si>
    <t>Sodų 22, Palanga</t>
  </si>
  <si>
    <t>Sodų 32, Palanga</t>
  </si>
  <si>
    <t>Sodų 3, Palanga</t>
  </si>
  <si>
    <t>Taikos 15, Palanga</t>
  </si>
  <si>
    <t>VERPĖJŲ 18, Druskininkai</t>
  </si>
  <si>
    <t>VYTAUTO 47, Druskininkai</t>
  </si>
  <si>
    <t>GARDINO 70, Druskininkai</t>
  </si>
  <si>
    <t>ŠV.JOKŪBO 15, Druskininkai</t>
  </si>
  <si>
    <t>MELIORATORIŲ 10, Druskininkai</t>
  </si>
  <si>
    <t>GARDINO 34, Druskininkai</t>
  </si>
  <si>
    <t>KUDIRKOS 31, Druskininkai</t>
  </si>
  <si>
    <t>LAISVĖS 218, Mažeikiai</t>
  </si>
  <si>
    <t>Vaižganto g. 52, Utena</t>
  </si>
  <si>
    <t>Taikos g. 14, Utena</t>
  </si>
  <si>
    <t>Kęstučio g. 1, Utena</t>
  </si>
  <si>
    <t>Utenio a. 10, Utena</t>
  </si>
  <si>
    <t>Kęstučio g. 4, Utena</t>
  </si>
  <si>
    <t>Transporto g. 9, Varėna</t>
  </si>
  <si>
    <t>iki 1992 m.</t>
  </si>
  <si>
    <t>Gedimino g. 28, Kaišiadorys</t>
  </si>
  <si>
    <t>J. Basanavičiaus g. 7, Kaišiadorys</t>
  </si>
  <si>
    <t>Birutės 4, Prienai</t>
  </si>
  <si>
    <t>Kęstučio 77, Prienai</t>
  </si>
  <si>
    <t>Bausko 8 Venta</t>
  </si>
  <si>
    <t>B.SRUOGOS 8, Birštonas</t>
  </si>
  <si>
    <t>B.SRUOGOS 12, Birštonas</t>
  </si>
  <si>
    <t>Sviliškių g. 4, 6, Vilnius</t>
  </si>
  <si>
    <t>Jonažolių g. 15, Vilnius</t>
  </si>
  <si>
    <t>Sviliškių g. 3, 5, 7, Vilnius</t>
  </si>
  <si>
    <t>Ūmėdžių g. 96, Vilnius</t>
  </si>
  <si>
    <t>Karaliaučiaus g. 16A, Vilnius</t>
  </si>
  <si>
    <t>Taikos g. 124, 126, Vilnius</t>
  </si>
  <si>
    <t>Vytauto g. 149 (renov.), Šiauliai</t>
  </si>
  <si>
    <t>Gardino g. 27 (renov.), Šiauliai</t>
  </si>
  <si>
    <t>Dainų g. 4 (renov.), Šiauliai</t>
  </si>
  <si>
    <t>Gytarių g. 16 (renov.), Šiauliai</t>
  </si>
  <si>
    <t>Gegužių g. 13, Šiauliai</t>
  </si>
  <si>
    <t>Trakų g. 36, Šiauliai</t>
  </si>
  <si>
    <t>Vilniaus g. 215, Šiauliai</t>
  </si>
  <si>
    <t>Kalniškės 25 Alytus</t>
  </si>
  <si>
    <t>Statybininkų 107 Alytus</t>
  </si>
  <si>
    <t>Aukštakalnio 14 Alytus</t>
  </si>
  <si>
    <t>Sudvajų 26 Alytus</t>
  </si>
  <si>
    <t>Likiškėlių 80 Alytus</t>
  </si>
  <si>
    <t>Žiburio 6 Alytus</t>
  </si>
  <si>
    <t>Žalgirio 31 Alytus</t>
  </si>
  <si>
    <t>Volungės 12 Alytus</t>
  </si>
  <si>
    <t>Varėnos 13 Alytus</t>
  </si>
  <si>
    <t>Volungės 19 Alytus</t>
  </si>
  <si>
    <t>Vėjo 26b, Biržai</t>
  </si>
  <si>
    <t>Vilniaus 4, Biržai</t>
  </si>
  <si>
    <t>Vytauto 24, Biržai</t>
  </si>
  <si>
    <t>Vilniaus 77b, Biržai</t>
  </si>
  <si>
    <t>Vilniaus 39a, Biržai</t>
  </si>
  <si>
    <t>Vilniaus 56, Biržai</t>
  </si>
  <si>
    <t>Rinkuškių 51, Biržai</t>
  </si>
  <si>
    <t>Rinkuškių 49, Biržai</t>
  </si>
  <si>
    <t>Rinkuškių 47a, Biržai</t>
  </si>
  <si>
    <t>Rinkuškių 47, Biržai</t>
  </si>
  <si>
    <t>Respublikos 58, Biržai</t>
  </si>
  <si>
    <t>Rotušės 3, Biržai</t>
  </si>
  <si>
    <t>Vilniaus 6, Biržai</t>
  </si>
  <si>
    <t>Respublikos 56, Biržai</t>
  </si>
  <si>
    <t>Vilniaus 92, Biržai</t>
  </si>
  <si>
    <t>Vilniaus 91a, Biržai</t>
  </si>
  <si>
    <t>Rotušės 24, Biržai</t>
  </si>
  <si>
    <t>Vilniaus 93a, Biržai</t>
  </si>
  <si>
    <t>Rotušės 24b, Biržai</t>
  </si>
  <si>
    <t>Rotušės 1, Biržai</t>
  </si>
  <si>
    <t>Rotušės 19, Biržai</t>
  </si>
  <si>
    <t>Rotušės 7, Biržai</t>
  </si>
  <si>
    <t>Vytauto 8, Biržai</t>
  </si>
  <si>
    <t>Vytauto 33, Biržai</t>
  </si>
  <si>
    <t>Basanavičiaus 18, Biržai</t>
  </si>
  <si>
    <t>Kęstučio 2, Biržai</t>
  </si>
  <si>
    <t>Kilučių 11, Biržai</t>
  </si>
  <si>
    <t>Vytauto 14a, Biržai</t>
  </si>
  <si>
    <t>Rotušės 5, Biržai</t>
  </si>
  <si>
    <t>Vytauto 6, Biržai</t>
  </si>
  <si>
    <t>Rinkuškių 22, Biržai</t>
  </si>
  <si>
    <t>R.Juknevičiaus 48, Marijampolė</t>
  </si>
  <si>
    <t>Draugystės 3, Marijampolė</t>
  </si>
  <si>
    <t>Lietuvininkų 4, Marijampolė</t>
  </si>
  <si>
    <t>Gedimino 9, Marijampolė</t>
  </si>
  <si>
    <t>Dvarkelio 11, Marijampolė</t>
  </si>
  <si>
    <t>Žiedo 7, Marijampolė</t>
  </si>
  <si>
    <t>Mackevičiaus 29, Kelmė</t>
  </si>
  <si>
    <t>Birutės   4, Kelmė</t>
  </si>
  <si>
    <t>Raseinių   5A, Kelmė</t>
  </si>
  <si>
    <t>Raseinių   9, Kelmė</t>
  </si>
  <si>
    <t>Vytauto Didžiojo   45, Kelmė</t>
  </si>
  <si>
    <t>Vytauto Didžiojo   61, Kelmė</t>
  </si>
  <si>
    <t>Vilties   14, Kelmė</t>
  </si>
  <si>
    <t>žemaitės   51, Kelmė</t>
  </si>
  <si>
    <t>Luokės 83, Telšiai</t>
  </si>
  <si>
    <t>Vilniaus 36, Telšiai</t>
  </si>
  <si>
    <t>Žemaitės 28, Telšiai</t>
  </si>
  <si>
    <t>Lygumų 46, Telšiai</t>
  </si>
  <si>
    <t>Kauno 15, Telšiai</t>
  </si>
  <si>
    <t>Daukanto 31, Telšiai</t>
  </si>
  <si>
    <t>Petrausko 22, Rainiai</t>
  </si>
  <si>
    <t>Stoties 16, Telšiai</t>
  </si>
  <si>
    <t>Sedos 3, Telšiai</t>
  </si>
  <si>
    <t>Respublikos 20, Telšiai</t>
  </si>
  <si>
    <t>Birutės 24, Telšiai</t>
  </si>
  <si>
    <t>Statybininkų 6 Vilkaviškis</t>
  </si>
  <si>
    <t>Vištyčio 36A Kybartai</t>
  </si>
  <si>
    <t>Nepriklausomybės 66 Vilkaviškis</t>
  </si>
  <si>
    <t>Basanavičiaus a. 4 Vilkaviškis</t>
  </si>
  <si>
    <t>Darvino 30 Kybartai</t>
  </si>
  <si>
    <t>VEISIEJŲ 12, Druskininkai</t>
  </si>
  <si>
    <t>JAUNYSTĖS 2, Druskininkai</t>
  </si>
  <si>
    <t>ANTAKALNIO 13, Druskininkai</t>
  </si>
  <si>
    <t>BARAVYKŲ 1B, Druskininkai</t>
  </si>
  <si>
    <t>VEISIEJŲ 7, Druskininkai</t>
  </si>
  <si>
    <t>M.K.ČIURLIONIO 83, Druskininkai</t>
  </si>
  <si>
    <t>ŠV.JOKŪBO 6, Druskininkai</t>
  </si>
  <si>
    <t>ALĖJOS 22, Druskininkai</t>
  </si>
  <si>
    <t>MIZARŲ 1, Druskininkai</t>
  </si>
  <si>
    <t>LAISVĖS 23, Mažeikiai</t>
  </si>
  <si>
    <t>PAVASARIO 14, Mažeikiai</t>
  </si>
  <si>
    <t>GAMYKLOS 6, Mažeikiai</t>
  </si>
  <si>
    <t>LAISVĖS 27, Mažeikiai</t>
  </si>
  <si>
    <t>SKUODO 15B, Mažeikiai</t>
  </si>
  <si>
    <t>GAMYKLOS 17, Mažeikiai</t>
  </si>
  <si>
    <t>SODŲ 7, Mažeikiai</t>
  </si>
  <si>
    <t>GEDIMINO 9, Mažeikiai</t>
  </si>
  <si>
    <t>P.VILEIŠIO 6, Mažeikiai</t>
  </si>
  <si>
    <t>Bažnyčios 11, Mažeikiai</t>
  </si>
  <si>
    <t>STOTIES 8, Mažeikiai</t>
  </si>
  <si>
    <t>Mažeikių 6 Viekšniai, Mažeikiai</t>
  </si>
  <si>
    <t>Vaižganto g. 66, Utena</t>
  </si>
  <si>
    <t>Aukštakalnio g. 14,16  Utena(renov.)</t>
  </si>
  <si>
    <t>Aukštakalno g. 116, Utena</t>
  </si>
  <si>
    <t>Vaižganto g. 62, Utena</t>
  </si>
  <si>
    <t>Taikos g. 4, Utena</t>
  </si>
  <si>
    <t>Vaižganto g. 46, Utena</t>
  </si>
  <si>
    <t>Basanavičiaus g. 67, Utena</t>
  </si>
  <si>
    <t>Baranausko g. 17, Utena</t>
  </si>
  <si>
    <t>Užpalių g. 101, Utena</t>
  </si>
  <si>
    <t>Tauragnų g. 4, Utena</t>
  </si>
  <si>
    <t>Jaunystės 35 (renov), Radviliškis</t>
  </si>
  <si>
    <t>Jaunystės 20 (renov), Radviliškis</t>
  </si>
  <si>
    <t>Vaižganto 60 (renov), Radviliškis</t>
  </si>
  <si>
    <t>Vytauto 8, Radviliškis</t>
  </si>
  <si>
    <t>Marcinkonių g. 12, Varėna</t>
  </si>
  <si>
    <t>V.Krėvės g. 7, Varėna</t>
  </si>
  <si>
    <t>Gedimino g. 121, Kaišiadorys</t>
  </si>
  <si>
    <t>Gedimino g. 95, Kaišiadorys</t>
  </si>
  <si>
    <t>Gedimino g. 127, Kaišiadorys</t>
  </si>
  <si>
    <t>Gedimino g. 131, Kaišiadorys</t>
  </si>
  <si>
    <t>Gedimino g. 111, Kaišiadorys</t>
  </si>
  <si>
    <t>Parko g. 6, Stasiūnai</t>
  </si>
  <si>
    <t>Parko g. 8, Stasiūnai</t>
  </si>
  <si>
    <t>Vytauto 22, Prienai</t>
  </si>
  <si>
    <t>Mokyklos 1, Veiveriai(renov)</t>
  </si>
  <si>
    <t>Kęstučio 79, Prienai</t>
  </si>
  <si>
    <t>Vytauto 30, Prienai</t>
  </si>
  <si>
    <t>Brundzos 10, Prienai</t>
  </si>
  <si>
    <t>Brundzos 8, Prienai</t>
  </si>
  <si>
    <t>Vytauto 25, Prienai</t>
  </si>
  <si>
    <t>Janonio 5, Prienai</t>
  </si>
  <si>
    <t>Brundzos 7, Prienai</t>
  </si>
  <si>
    <t>Respublikos 24 Naujoji Akmenė (renov.)</t>
  </si>
  <si>
    <t>Ramučių 39 Naujoji Akmenė (renov.)</t>
  </si>
  <si>
    <t>Stadiono 7 Akmenė (renov.)</t>
  </si>
  <si>
    <t>Stadiono 17 Akmenė (renov.)</t>
  </si>
  <si>
    <t>Taikos 2 Naujoji Akmenė (renov.)</t>
  </si>
  <si>
    <t>Respublikos 6 Naujoji Akmenė (renov.)</t>
  </si>
  <si>
    <t>V.Kudirkos 17 Naujoji Akmenė (renov.)</t>
  </si>
  <si>
    <t>Respublikos 18 Naujoji Akmenė</t>
  </si>
  <si>
    <t>Respublikos 14 Naujoji Akmenė</t>
  </si>
  <si>
    <t>L.Pelėdos 11 Naujoji  Akmenė</t>
  </si>
  <si>
    <t>Ventos 16 Venta</t>
  </si>
  <si>
    <t>D.Poškos g.20, Šilalė</t>
  </si>
  <si>
    <t>D.Poškos g.16, Šilalė</t>
  </si>
  <si>
    <t>J. Biliūno g.8, Anykščiai</t>
  </si>
  <si>
    <t>BIRUTĖS  8 (renov), Jonava</t>
  </si>
  <si>
    <t>CHEMIKŲ 112, Jonava</t>
  </si>
  <si>
    <t>LIETAVOS  17, Jonava</t>
  </si>
  <si>
    <t>PANERIŲ  17, Jonava</t>
  </si>
  <si>
    <t>PARKO   1, Jonava</t>
  </si>
  <si>
    <t>SODŲ  50A, Jonava</t>
  </si>
  <si>
    <t>A.KULVIEČIO   3, Jonava</t>
  </si>
  <si>
    <t>KOSMONAUTŲ  16, Jonava</t>
  </si>
  <si>
    <t>KAUNO  68, Jonava</t>
  </si>
  <si>
    <t>BASANAVIČIAUS  72, Jonava</t>
  </si>
  <si>
    <t>ŽEIMIŲ  26, Jonava</t>
  </si>
  <si>
    <t>FABRIKO  14, Jonava</t>
  </si>
  <si>
    <t>Pergalės 4, Pakruojis</t>
  </si>
  <si>
    <t>P.Mašioto 59, Pakruojis</t>
  </si>
  <si>
    <t>Mindaugo 4, Pakruojis</t>
  </si>
  <si>
    <t>Saulėtekio 50, Pakruojis</t>
  </si>
  <si>
    <t>Mašioto 51, Pakruojis</t>
  </si>
  <si>
    <t>Dariaus ir Girėno 51, Pakruojis</t>
  </si>
  <si>
    <t>Mašioto 63, Pakruojis</t>
  </si>
  <si>
    <t>Taikos 18a, Pakruojis</t>
  </si>
  <si>
    <t>Skvero 4, Pakruojo k.</t>
  </si>
  <si>
    <t>V.Didžiojo 35,Pakruojis</t>
  </si>
  <si>
    <t>Mašioto 55,Pakruojis</t>
  </si>
  <si>
    <t>Vasario 16-osios 15,Pakruojis</t>
  </si>
  <si>
    <t>L.Giros 8, Pakruojis</t>
  </si>
  <si>
    <t>Joniškėlio 2, Linkuva</t>
  </si>
  <si>
    <t>Vasario 16-osios 13,Pakruojis</t>
  </si>
  <si>
    <t>Vilniaus 34, Pakruojis</t>
  </si>
  <si>
    <t>Mažoji 1, Pakruojo k.</t>
  </si>
  <si>
    <t>Kęstučio 8, Pakruojis</t>
  </si>
  <si>
    <t>S.Ušinsko 22, Pakruojis</t>
  </si>
  <si>
    <t>Taikos 26, Pakruojis</t>
  </si>
  <si>
    <t>Šilumos suvartojimo ir mokėjimų už šilumą analizė Lietuvos miestų daugiabučiuose gyvenamuosiuose namuose (2013 m. sausio mėn)</t>
  </si>
  <si>
    <t>Debreceno g. 84, Kalipėda</t>
  </si>
  <si>
    <t>Kauno g. 19, Kalipėda</t>
  </si>
  <si>
    <t>Debreceno g. 31, Kalipėda</t>
  </si>
  <si>
    <t>Dragūnų g. 13, Kalipėda</t>
  </si>
  <si>
    <t>Debreceno g. 58A, Kalipėda</t>
  </si>
  <si>
    <t>Vytauto g. 7, Kalipėda</t>
  </si>
  <si>
    <t>Panevežio g. 25B, Kalipėda</t>
  </si>
  <si>
    <t>Karlksronos g. 6, Kalipėda</t>
  </si>
  <si>
    <t>I.Simonaitytės g. 4, Kalipėda</t>
  </si>
  <si>
    <t>Tilžės g. 23, Kalipėda</t>
  </si>
  <si>
    <t>Laukininkų g. 43, Kalipėda</t>
  </si>
  <si>
    <t>Naujakiemio g. 27, Kalipėda</t>
  </si>
  <si>
    <t>Kretingos g. 10, Kalipėda</t>
  </si>
  <si>
    <t>Taikos pr. 45, Kalipėda</t>
  </si>
  <si>
    <t>J.Zauerveino g. 10a, Kalipėda</t>
  </si>
  <si>
    <t>Liubeko g. 3, Kalipėda</t>
  </si>
  <si>
    <t>Brožynų g. 11, Kalipėda</t>
  </si>
  <si>
    <t>Smiltelės g. 41, Kalipėda</t>
  </si>
  <si>
    <t>Kretingos g. 37, Kalipėda</t>
  </si>
  <si>
    <t>Šilutės pl. 18, Kalipėda</t>
  </si>
  <si>
    <t>Naikupės g. 12a, Kalipėda</t>
  </si>
  <si>
    <t>Pietinė g. 20, Kalipėda</t>
  </si>
  <si>
    <t>Klevų g. 3, Kalipėda</t>
  </si>
  <si>
    <t>Kretingos g. 12, Kalipėda</t>
  </si>
  <si>
    <t>Kauno g. 15, Kalipėda</t>
  </si>
  <si>
    <t>Rumpiškės g. 30, Kalipėda</t>
  </si>
  <si>
    <t>Šaulių g. 45, Kalipėda</t>
  </si>
  <si>
    <t>Švyturio g. 16, Kalipėda</t>
  </si>
  <si>
    <t>Nidos g. 9, Kalipėda</t>
  </si>
  <si>
    <t>Kuncų g. 9, Kalipėda</t>
  </si>
  <si>
    <t>Mokyklos g. 23, Kalipėda</t>
  </si>
  <si>
    <t>Minijos g. 131, Kalipėda</t>
  </si>
  <si>
    <t>Taikos pr. 41, Kalipėda</t>
  </si>
  <si>
    <t>Smiltelės g. 9, Kalipėda</t>
  </si>
  <si>
    <t>S.Neries 8, Kalipėda</t>
  </si>
  <si>
    <t>Jūros g. 25, Kalipėda</t>
  </si>
  <si>
    <t>J.Zauerveino g. 9, Kalipėda</t>
  </si>
  <si>
    <t>Jono g. 5, Kalipėda</t>
  </si>
  <si>
    <t>Karoso g. 20, Kalipėda</t>
  </si>
  <si>
    <t>J.Zauerveino g. 10, Kalipėda</t>
  </si>
  <si>
    <t>Aukštaičių g. 66, Panevėžys</t>
  </si>
  <si>
    <t>S. Nėries g. 16 (renov.), Šiauliai</t>
  </si>
  <si>
    <t>Sevastopolio g. 5 (renov.), Šiauliai</t>
  </si>
  <si>
    <t>Talšos g. 6, Šiauliai</t>
  </si>
  <si>
    <t>Lieporių g. 11, Šiauliai</t>
  </si>
  <si>
    <t>Statybininkų g. 5, Šiauliai</t>
  </si>
  <si>
    <t>Rasos g. 20, Šiauliai</t>
  </si>
  <si>
    <t>Lyros g. 4, Šiauliai</t>
  </si>
  <si>
    <t>P. Cvirkos g. 63, Šiauliai</t>
  </si>
  <si>
    <t>Tilžės g. 51, Šiauliai</t>
  </si>
  <si>
    <t>Vytauto g. 61, Šiauliai</t>
  </si>
  <si>
    <t>Draugystės pr. 21, Šiauliai</t>
  </si>
  <si>
    <t>Ežero g. 29, Šiauliai</t>
  </si>
  <si>
    <t>Ežero g. 23, Šiauliai</t>
  </si>
  <si>
    <t>Ežero g. 7, Šiauliai</t>
  </si>
  <si>
    <t>Radviliškio g. 94, Šiauliai</t>
  </si>
  <si>
    <t>Varpo g. 35, Šiauliai</t>
  </si>
  <si>
    <t>Vasario 16-osios g. 57, Šiauliai</t>
  </si>
  <si>
    <t>Tilžės g. 126A, Šiauliai</t>
  </si>
  <si>
    <t>Vasario 16-osios g. 21, Šiauliai</t>
  </si>
  <si>
    <t>Naujoji 58 Alytus</t>
  </si>
  <si>
    <t>Vilties 20 Alytus</t>
  </si>
  <si>
    <t>Volungės 38 Alytus</t>
  </si>
  <si>
    <t>Jaunimo 70 Alytus</t>
  </si>
  <si>
    <t>Statybininkų 45 Alytus</t>
  </si>
  <si>
    <t>Jurgiškių 3 Alytus</t>
  </si>
  <si>
    <t>Sudvajų 12 Alytus</t>
  </si>
  <si>
    <t>Jurgiškių 12 Alytus</t>
  </si>
  <si>
    <t>Jaunimo 10 Alytus</t>
  </si>
  <si>
    <t>Volungės 46 Alytus</t>
  </si>
  <si>
    <t>Vilkaviškio 61, Marijampolė</t>
  </si>
  <si>
    <t>R.Juknevičiaus 74, Marijampolė</t>
  </si>
  <si>
    <t>Mokolų 13A, Marijampolė</t>
  </si>
  <si>
    <t>P.Butlerienės 20, Marijampolė</t>
  </si>
  <si>
    <t>Vytauto 15, Marijampolė</t>
  </si>
  <si>
    <t>Vytauto 21, Marijampolė</t>
  </si>
  <si>
    <t>Birutės 2, Kelmė</t>
  </si>
  <si>
    <t>Dariaus ir Girėno 4, Kelmė</t>
  </si>
  <si>
    <t>Laucevičiaus 14, Kelmė</t>
  </si>
  <si>
    <t>Vytauto Didþiojo 84, Kelmė</t>
  </si>
  <si>
    <t>Mackevičiaus  2, Kelmė</t>
  </si>
  <si>
    <t>Vytauto Didžiojo 82, Kelmė</t>
  </si>
  <si>
    <t>žemaitės 45, Kelmė</t>
  </si>
  <si>
    <t>Lygumų 58, Telšiai</t>
  </si>
  <si>
    <t>Masčio 38, Telšiai</t>
  </si>
  <si>
    <t>Kęstučio 15, Telšiai</t>
  </si>
  <si>
    <t>Dariaus ir Girėno 20, Telšiai</t>
  </si>
  <si>
    <t>Rambyno 16A, Telšiai</t>
  </si>
  <si>
    <t>Džiugo 1, Telšiai</t>
  </si>
  <si>
    <t>Stoties 33, Telšiai</t>
  </si>
  <si>
    <t>Vištyčio 36 Kybartai</t>
  </si>
  <si>
    <t>Statybininkų 2 Vilkaviškis</t>
  </si>
  <si>
    <t>Maironio 32 Vilkaviškis</t>
  </si>
  <si>
    <t>Gedimino 10 Vilkaviškis</t>
  </si>
  <si>
    <t>Vilniaus 30A Virbalis</t>
  </si>
  <si>
    <t>MELIORATORIŲ 14, Druskininkai</t>
  </si>
  <si>
    <t>VEISIEJŲ 24, Druskininkai</t>
  </si>
  <si>
    <t>GARDINO 31, Druskininkai</t>
  </si>
  <si>
    <t>DRUSKININKŲ 8, Druskininkai</t>
  </si>
  <si>
    <t>TAIKOS 3, Druskininkai</t>
  </si>
  <si>
    <t>M.K.ČIURLIONIO 4, Druskininkai</t>
  </si>
  <si>
    <t>M.K.ČIURLIONIO 6, Druskininkai</t>
  </si>
  <si>
    <t>ŠV.JOKŪBO 24, Druskininkai</t>
  </si>
  <si>
    <t>Sodų g.10-ojo NSB(renov.), Mažeikiai</t>
  </si>
  <si>
    <t>Gamyklos g.15-ojo NSB(renov.), Mažeikiai</t>
  </si>
  <si>
    <t>Laisvės g.40-ojo NSB(renov.), Mažeikiai</t>
  </si>
  <si>
    <t>MINDAUGO 13(renov.), Mažeikiai</t>
  </si>
  <si>
    <t>MINDAUGO 12(renov.), Mažeikiai</t>
  </si>
  <si>
    <t>MINDAUGO 15(renov.), Mažeikiai</t>
  </si>
  <si>
    <t>V.BURBOS 4(renov.), Mažeikiai</t>
  </si>
  <si>
    <t>P.VILEIŠIO 2(renov.), Mažeikiai</t>
  </si>
  <si>
    <t>V.BURBOS 2, Mažeikiai</t>
  </si>
  <si>
    <t>Ventos g. 12, Mažeikiai</t>
  </si>
  <si>
    <t>NAFTININKŲ 8, Mažeikiai</t>
  </si>
  <si>
    <t>PAVASARIO 12, Mažeikiai</t>
  </si>
  <si>
    <t>TAIKOS 9, Mažeikiai</t>
  </si>
  <si>
    <t>VENTOS 33, Mažeikiai</t>
  </si>
  <si>
    <t>MINDAUGO 20, Mažeikiai</t>
  </si>
  <si>
    <t>RESPUBLIKOS 20, Mažeikiai</t>
  </si>
  <si>
    <t>PAVASARIO 49, Mažeikiai</t>
  </si>
  <si>
    <t>NAFTININKŲ 5A, Mažeikiai</t>
  </si>
  <si>
    <t>SEDOS 35, Mažeikiai</t>
  </si>
  <si>
    <t>V.BURBOS 5, Mažeikiai</t>
  </si>
  <si>
    <t>Vyžuonų g. 11a, Utena</t>
  </si>
  <si>
    <t>Taikos g. 36, Utena</t>
  </si>
  <si>
    <t>Taikos g. 24, Utena</t>
  </si>
  <si>
    <t>Baranausko g. 14, Utena</t>
  </si>
  <si>
    <t xml:space="preserve">Maironio g. 17, Utena </t>
  </si>
  <si>
    <t>Mačernio 12 (dalinai renovuotas), Plungė</t>
  </si>
  <si>
    <t>Laisvės al 36 (renov), Radviliškis</t>
  </si>
  <si>
    <t>Žalioji 6, Radviliškis</t>
  </si>
  <si>
    <t>Jaunystės 2, Radviliškis</t>
  </si>
  <si>
    <t>Maironio 9A, Radviliškis</t>
  </si>
  <si>
    <t>Jaunystės 6, Radviliškis</t>
  </si>
  <si>
    <t>Stiklo 6, Radviliškis</t>
  </si>
  <si>
    <t>Vasario 16-osios 5, Radviliškis</t>
  </si>
  <si>
    <t>Dariaus ir Girėno 38, Radviliškis</t>
  </si>
  <si>
    <t>Naujoji 4, Radviliškis</t>
  </si>
  <si>
    <t>Naujoji 8, Radviliškis</t>
  </si>
  <si>
    <t>Naujoji 2, Radviliškis</t>
  </si>
  <si>
    <r>
      <t xml:space="preserve">Dainavos g. 5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</si>
  <si>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J.Tumo-Vaižganto g. 134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</si>
  <si>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</si>
  <si>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Dariaus ir Girėno g. 32A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</si>
  <si>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</si>
  <si>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</si>
  <si>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</si>
  <si>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Dariaus ir Girėno g. 18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</si>
  <si>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Vytauto g. 75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</si>
  <si>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t>Gedimino g. 8, Tauragė</t>
  </si>
  <si>
    <t>Dariaus ir Girėno g. 26A, Tauragė</t>
  </si>
  <si>
    <t>Vytauto g. 4B, Tauragė</t>
  </si>
  <si>
    <t>Vaižganto g. 118, Tauragė</t>
  </si>
  <si>
    <t>Miško g. 8, Tauragė</t>
  </si>
  <si>
    <t>Birutės g. 36, Tauragė</t>
  </si>
  <si>
    <t>Gedimino g. 23, Tauragė</t>
  </si>
  <si>
    <t>Dainavos g. 7 , Tauragė</t>
  </si>
  <si>
    <t>Gedimino g. 32, Tauragė</t>
  </si>
  <si>
    <t>Ateities takas 18, Tauragė</t>
  </si>
  <si>
    <t>Žemaitės g. 32, Tauragė</t>
  </si>
  <si>
    <t>Prezidento g. 67, Tauragė</t>
  </si>
  <si>
    <t>Dariaus ir Girėno g. 34, Tauragė</t>
  </si>
  <si>
    <t>Dariaus ir Girėno g. 38, Tauragė</t>
  </si>
  <si>
    <t>Respublikos g. 4, Tauragė</t>
  </si>
  <si>
    <t>Žemaitės g. 3, Tauragė</t>
  </si>
  <si>
    <t>Vasario 16-osios g. 8, Tauragė</t>
  </si>
  <si>
    <t>Vasario 16-osios g. 5, Tauragė</t>
  </si>
  <si>
    <t>Vasario 16-osios g. 3, Tauragė</t>
  </si>
  <si>
    <t>Dariaus ir Girėno g. 20, Tauragė</t>
  </si>
  <si>
    <t>Vasario 16-osios g. 10, Tauragė</t>
  </si>
  <si>
    <t>Dariaus ir Girėno g. 16A, Tauragė</t>
  </si>
  <si>
    <t>Vytauto g. 62, Tauragė</t>
  </si>
  <si>
    <t>Dariaus ir Girėno g. 24, Tauragė</t>
  </si>
  <si>
    <t>V. Kudirkos g. 5, Tauragė</t>
  </si>
  <si>
    <t>Vytauto g. 88, Tauragė</t>
  </si>
  <si>
    <t>Dariaus ir Grėno g. 4, Tauragė</t>
  </si>
  <si>
    <t>Pušelės g. 7, N.Valkininkai</t>
  </si>
  <si>
    <t>Pušelės g. 5, N.Valkininkai</t>
  </si>
  <si>
    <t>Marcinkonių g. 22, Varėna</t>
  </si>
  <si>
    <t>J. Basanavičiaus g. 21, Varė</t>
  </si>
  <si>
    <t>Vytauto g. 24, Varėna</t>
  </si>
  <si>
    <t>Vytauto g. 38, Varėna</t>
  </si>
  <si>
    <t>J.Basanavičiaus g. 5 Varėna</t>
  </si>
  <si>
    <t>Marcinkonių g. 18, Varėna</t>
  </si>
  <si>
    <t>Žalioji g. 23, Varėna</t>
  </si>
  <si>
    <t>Aušros g. 13, Varėna</t>
  </si>
  <si>
    <t>Kalno g. 3, Matuizos</t>
  </si>
  <si>
    <t>Dzūkų g. 40, Varėna</t>
  </si>
  <si>
    <t>Pušelės g. 9, N.Valkininkai</t>
  </si>
  <si>
    <t>Dzūkū g. 48, Varėna</t>
  </si>
  <si>
    <t>Vytauto g. 33, Varėna</t>
  </si>
  <si>
    <t>J.Basanavičiaus g. 27, Varė</t>
  </si>
  <si>
    <t>V. Krėvės g. 9, Varėna</t>
  </si>
  <si>
    <t>Melioratoriu  g. 3, Varėna</t>
  </si>
  <si>
    <t>Savanorių g. 32, Varėna</t>
  </si>
  <si>
    <t>Vasario 16-osios g. 13, Varė</t>
  </si>
  <si>
    <t>Dzūkų g. 26, Varėna</t>
  </si>
  <si>
    <t>Gedimino g. 89, Kaišiadorys</t>
  </si>
  <si>
    <t xml:space="preserve">iki 1992 m. </t>
  </si>
  <si>
    <t>Gedimino g. 129, Kaišiadorys</t>
  </si>
  <si>
    <t>Gedimino g. 103, Kaišiadorys</t>
  </si>
  <si>
    <t>Maironio g. 8, Kaišiadorys</t>
  </si>
  <si>
    <t>V. Ruokio g. 3/2, Kaišiadorys</t>
  </si>
  <si>
    <t>V. Ruokio g. 3/1, Kaišiadorys</t>
  </si>
  <si>
    <t>Gedimino g. 98, Kaišiadorys</t>
  </si>
  <si>
    <t>Ateities g. 2A, Stasiūnai</t>
  </si>
  <si>
    <t>Birutės g. 3, Kaišiadorys</t>
  </si>
  <si>
    <t>Gedimino g. 88, Kaišiadorys</t>
  </si>
  <si>
    <t>Parko g. 25, Kaišiadorys</t>
  </si>
  <si>
    <t xml:space="preserve"> Gedimino g. 75, Kaišiadorys</t>
  </si>
  <si>
    <t>67..8</t>
  </si>
  <si>
    <t>Šarkinės 27, Elektrėnai</t>
  </si>
  <si>
    <t>Pergalės 9b, Elektrėnai</t>
  </si>
  <si>
    <t>Taikos 5, Elektrėnai</t>
  </si>
  <si>
    <t>Draugystės 7, Elektrėnai</t>
  </si>
  <si>
    <t>Sodų 16(1), Elektrėnai</t>
  </si>
  <si>
    <t>Draugystės 16, Elektrėnai</t>
  </si>
  <si>
    <t>Taikos 3, Elektrėnai</t>
  </si>
  <si>
    <t>Draugystės 6, Elektrėnai</t>
  </si>
  <si>
    <t>Šviesos 7, Elektrėnai</t>
  </si>
  <si>
    <t>Draugystės 18, Elektrėnai</t>
  </si>
  <si>
    <t>Šviesos 12, Elektrėnai</t>
  </si>
  <si>
    <t>Šviesos 6, Elektrėnai</t>
  </si>
  <si>
    <t>Pergalės 55, Elektrėnai</t>
  </si>
  <si>
    <t>Pergalės 9a, Elektrėnai</t>
  </si>
  <si>
    <t>Trakų 23, Elektrėnai</t>
  </si>
  <si>
    <t>Šarkinės 25, Elektrėnai</t>
  </si>
  <si>
    <t>Šarkinės 21, Elektrėnai</t>
  </si>
  <si>
    <t>Šarkinės 13, Elektrėnai</t>
  </si>
  <si>
    <t>Pergalės 5, Elektrėnai</t>
  </si>
  <si>
    <t>Sodų 13, Elektrėnai</t>
  </si>
  <si>
    <t>Saulės 9, Elektrėnai</t>
  </si>
  <si>
    <t>Pergalės 49, Elektrėnai</t>
  </si>
  <si>
    <t>Saulės 10, Elektrėnai</t>
  </si>
  <si>
    <t>Trakų 12, Elektrėnai</t>
  </si>
  <si>
    <t>Trakų 2, Elektrėnai</t>
  </si>
  <si>
    <t>Saulės 5, Elektrėnai</t>
  </si>
  <si>
    <t>Trakų 29, Elektrėnai</t>
  </si>
  <si>
    <t>Saulės 3, Elektrėnai</t>
  </si>
  <si>
    <t>saulės 17, Elektrėnai</t>
  </si>
  <si>
    <t>Saulės 6, Elektrėnai</t>
  </si>
  <si>
    <t>Trakų 19, Elektrėnai</t>
  </si>
  <si>
    <t>Trakų 18, Elektrėnai</t>
  </si>
  <si>
    <t>Statybininkų 19, Prienai(renov)</t>
  </si>
  <si>
    <t>Kęstučio 81G, Prienai</t>
  </si>
  <si>
    <t>Vaitkaus 6,. Prienai(renov)</t>
  </si>
  <si>
    <t>Vytauto 27, Prienai</t>
  </si>
  <si>
    <t>Kęstučio 5, Prienai(renov.)</t>
  </si>
  <si>
    <t>Stadiono 24A, Prienai</t>
  </si>
  <si>
    <t>Stadiono 10, Prienai</t>
  </si>
  <si>
    <t>Vytauto 55, Prienai</t>
  </si>
  <si>
    <t>Statybininkų 5 2L.,Prienai</t>
  </si>
  <si>
    <t>Stadiono 20 1L., Prienai</t>
  </si>
  <si>
    <t>Stadiono 6 3L., Prienai</t>
  </si>
  <si>
    <t>Statybininkų 9 2L.,Prienai</t>
  </si>
  <si>
    <t>Jaunimo 17, Balbieriškis</t>
  </si>
  <si>
    <t>Vytauto 36, Prienai</t>
  </si>
  <si>
    <t>Statybininkų 11,Prienai</t>
  </si>
  <si>
    <t>Statybininkų 13, Prienai</t>
  </si>
  <si>
    <t>Brundzos 4, Prienai</t>
  </si>
  <si>
    <t>Laisvės a.3/14,Prienai</t>
  </si>
  <si>
    <t>Stadiono 13 Akmenė (renov)</t>
  </si>
  <si>
    <t>Laižuvos 5 Akmenė (renov.)</t>
  </si>
  <si>
    <t>Darbininkų 4 Naujoji Akmenė</t>
  </si>
  <si>
    <t>Žemaičių 41 Venta</t>
  </si>
  <si>
    <t>Ramučių12 Naujoji Akmenė</t>
  </si>
  <si>
    <t>Respublikos 25 Naujoji Akmenė</t>
  </si>
  <si>
    <t>Žalgirio 7 Naujoji Akmenė</t>
  </si>
  <si>
    <t>Žalgirio 5 Naujoji Akmenė</t>
  </si>
  <si>
    <t>Bausko 3 Venta</t>
  </si>
  <si>
    <t>Ventos 14 Venta</t>
  </si>
  <si>
    <t>D.Poškos g.3 bendrija, Šilalė</t>
  </si>
  <si>
    <t>Dariaus ir Girėno g.37, Šilalė</t>
  </si>
  <si>
    <t>D.Poškos g.6, Šilalė</t>
  </si>
  <si>
    <t>Žemaitės g.8, Šilalė</t>
  </si>
  <si>
    <t>Jauniaus g.5c, Šilalė</t>
  </si>
  <si>
    <t>Dariaus ir Girėno g.39, Šilalė</t>
  </si>
  <si>
    <t>Dariaus ir Girėno g.31, Šilalė</t>
  </si>
  <si>
    <t>Žalioji g.1, Kvėdarna, Šilalė</t>
  </si>
  <si>
    <t>Žalioji g.1a, Kvėdarna, Šilalė</t>
  </si>
  <si>
    <t>Dariaus ir Girėno g.47, Šilalė</t>
  </si>
  <si>
    <t>Dariaus ir Girėno g.51, Šilalė</t>
  </si>
  <si>
    <t>Dariaus ir Girėno g.59, Šilalė</t>
  </si>
  <si>
    <t>LELIJŲ 17, Birštonas</t>
  </si>
  <si>
    <t>B.SRUOGOS 10, Birštonas</t>
  </si>
  <si>
    <t>LELIJŲ 11, Birštonas</t>
  </si>
  <si>
    <t>LELIJŲ 21, Birštonas</t>
  </si>
  <si>
    <t>DAR. IR GIRĖNO 7, Birštonas</t>
  </si>
  <si>
    <t>VILNIAUS 10 1L., Birštonas</t>
  </si>
  <si>
    <t>DAR. IR GIRĖNO 23A 2L, Birštonas</t>
  </si>
  <si>
    <t>KĘSTUČIO 27 2L., Birštonas</t>
  </si>
  <si>
    <t>VILNIAUS 10 3L., Birštonas</t>
  </si>
  <si>
    <t>DAR. IR GIRĖNO 23A 3L, Birštonas</t>
  </si>
  <si>
    <t>Ramybės g.14, Anykščiai</t>
  </si>
  <si>
    <t>Basanavičiaus g.50 , Anykščiai</t>
  </si>
  <si>
    <t>J. Biliūno g.16, Anykščiai</t>
  </si>
  <si>
    <t>J. Biliūno g. 20, Anykščiai</t>
  </si>
  <si>
    <t>Statybininkų g.19, Anykščiai</t>
  </si>
  <si>
    <t>Basanavičiiaus g.60, Anykščiai</t>
  </si>
  <si>
    <t>Statybininkų g.23, Anykščiai</t>
  </si>
  <si>
    <t>Statybininkų g.21, Anykščiai</t>
  </si>
  <si>
    <t>J.RALIO 8 (renov), Jonava</t>
  </si>
  <si>
    <t>KOSMONAUTŲ 9 (renov), Jonava</t>
  </si>
  <si>
    <t>PANERIŲ  19 (renov), Jonava</t>
  </si>
  <si>
    <t>J.RALIO  10 (renov), Jonava</t>
  </si>
  <si>
    <t>J.RALIO  12 (renov), Jonava</t>
  </si>
  <si>
    <t>BIRUTĖS   7 (renov), Jonava</t>
  </si>
  <si>
    <t>PANERIŲ   6  (renov), Jonava</t>
  </si>
  <si>
    <t>PANERIŲ  21 (renov), Jonava</t>
  </si>
  <si>
    <t>RUKLIO   3, Jonava</t>
  </si>
  <si>
    <t>CHEMIKŲ  29, Jonava</t>
  </si>
  <si>
    <t>BIRUTĖS   4L, Jonava</t>
  </si>
  <si>
    <t>KOSMONAUTŲ  12, Jonava</t>
  </si>
  <si>
    <t>BIRUTĖS   4A, Jonava</t>
  </si>
  <si>
    <t>CHEMIKŲ 130, Jonava</t>
  </si>
  <si>
    <t>ŽEIMIŲ TAKAS   4, Jonava</t>
  </si>
  <si>
    <t>A.KULVIEČIO   8, Jonava</t>
  </si>
  <si>
    <t>CHEMIKŲ  70, Jonava</t>
  </si>
  <si>
    <t>PILIAKALNIO   8, Jonava</t>
  </si>
  <si>
    <t>VASARIO 16-OSIOS  17, Jonava</t>
  </si>
  <si>
    <t>A.KULVIEČIO  14, Jonava</t>
  </si>
  <si>
    <t>KAUNO  91, Jonava</t>
  </si>
  <si>
    <t>CHEMIKŲ 122, Jonava</t>
  </si>
  <si>
    <t>BASANAVIČIAUS  74, Jonava</t>
  </si>
  <si>
    <t>ŽEMAITĖS  18, Jonava</t>
  </si>
  <si>
    <t>LIETAVOS   1, Jonava</t>
  </si>
  <si>
    <t>KOSMONAUTŲ   2A, 2B, Jonava</t>
  </si>
  <si>
    <t>Mašioto 67, Pakruojis</t>
  </si>
  <si>
    <t>Saulėtekio 46, Pakruojis</t>
  </si>
  <si>
    <t>Saulėtekio 44,Pakruojis</t>
  </si>
  <si>
    <t>Saulėtekio 36, Pakruojis</t>
  </si>
  <si>
    <t>Taikos 24a,Pakruojis</t>
  </si>
  <si>
    <t>Taikos 24,Pakruojis</t>
  </si>
  <si>
    <t>Saulėtekio 40, Pakruojis</t>
  </si>
  <si>
    <t>Taikos 18, Pakruojis</t>
  </si>
  <si>
    <t>Saulėtekio 40a,Pakruojis</t>
  </si>
  <si>
    <t>Mindaugo 2C,Pakruojis</t>
  </si>
  <si>
    <t>Kęstučio 2, Pakruojis</t>
  </si>
  <si>
    <t>S. Banaičio g. 12, Šakiai</t>
  </si>
  <si>
    <t>Vytauto g. 17, Šakiai</t>
  </si>
  <si>
    <t>Bažnyčios g. 13, Šakiai</t>
  </si>
  <si>
    <t>J. Basanavičiaus g. 4, Šakiai</t>
  </si>
  <si>
    <t>Gimnazijos g. 34, Šakiai</t>
  </si>
  <si>
    <t>V. Kudirkos g. 92b, Šakiai</t>
  </si>
  <si>
    <t>S. Banaičio g. 3, Šakiai</t>
  </si>
  <si>
    <t>Jaunystės takas 6, Šakiai</t>
  </si>
  <si>
    <t>V. Kudirkos g. 82, Šakiai</t>
  </si>
  <si>
    <t>Bažnyčios g. 11, Šakiai</t>
  </si>
  <si>
    <t>Šaulių g. 18, Šakiai</t>
  </si>
  <si>
    <t>Šaulių g. 8, Šakiai</t>
  </si>
  <si>
    <t>V. Kudirkos g. 86, Šakiai</t>
  </si>
  <si>
    <t>V. Kudirkos g. 37, Šakiai</t>
  </si>
  <si>
    <t>Šaulių g. 10, Šakiai</t>
  </si>
  <si>
    <t>Šaulių g. 12, Šakiai</t>
  </si>
  <si>
    <t>V. Kudirko sg. 47, Šakiai</t>
  </si>
  <si>
    <t>Kęstučio g. 4, Šakiai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</si>
</sst>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\ _L_t"/>
    <numFmt numFmtId="175" formatCode="[$-427]yyyy\ &quot;m.&quot;\ mmmm\ d\ &quot;d.&quot;"/>
    <numFmt numFmtId="176" formatCode="#,##0.000"/>
    <numFmt numFmtId="177" formatCode="#,##0.00000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top"/>
    </xf>
    <xf numFmtId="0" fontId="1" fillId="34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1" fillId="13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5" fontId="1" fillId="13" borderId="11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3" xfId="0" applyNumberFormat="1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67" fontId="1" fillId="35" borderId="14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 vertical="top" wrapText="1"/>
    </xf>
    <xf numFmtId="165" fontId="9" fillId="34" borderId="10" xfId="0" applyNumberFormat="1" applyFont="1" applyFill="1" applyBorder="1" applyAlignment="1">
      <alignment horizontal="center" vertical="top" wrapText="1"/>
    </xf>
    <xf numFmtId="1" fontId="9" fillId="34" borderId="10" xfId="0" applyNumberFormat="1" applyFont="1" applyFill="1" applyBorder="1" applyAlignment="1">
      <alignment horizontal="center" vertical="top" wrapText="1"/>
    </xf>
    <xf numFmtId="165" fontId="45" fillId="34" borderId="10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 vertical="top" wrapText="1"/>
    </xf>
    <xf numFmtId="165" fontId="9" fillId="35" borderId="10" xfId="0" applyNumberFormat="1" applyFont="1" applyFill="1" applyBorder="1" applyAlignment="1">
      <alignment horizontal="center" vertical="top" wrapText="1"/>
    </xf>
    <xf numFmtId="1" fontId="9" fillId="35" borderId="10" xfId="0" applyNumberFormat="1" applyFont="1" applyFill="1" applyBorder="1" applyAlignment="1">
      <alignment horizontal="center" vertical="top" wrapText="1"/>
    </xf>
    <xf numFmtId="165" fontId="1" fillId="33" borderId="14" xfId="0" applyNumberFormat="1" applyFont="1" applyFill="1" applyBorder="1" applyAlignment="1">
      <alignment horizontal="center"/>
    </xf>
    <xf numFmtId="167" fontId="1" fillId="33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74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1" fontId="1" fillId="13" borderId="14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 applyProtection="1">
      <alignment horizontal="center"/>
      <protection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74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74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2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74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12" xfId="0" applyNumberFormat="1" applyFont="1" applyFill="1" applyBorder="1" applyAlignment="1" applyProtection="1">
      <alignment horizontal="center"/>
      <protection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vertical="top"/>
    </xf>
    <xf numFmtId="165" fontId="9" fillId="34" borderId="10" xfId="0" applyNumberFormat="1" applyFont="1" applyFill="1" applyBorder="1" applyAlignment="1">
      <alignment horizontal="center" vertical="top"/>
    </xf>
    <xf numFmtId="1" fontId="9" fillId="34" borderId="10" xfId="0" applyNumberFormat="1" applyFont="1" applyFill="1" applyBorder="1" applyAlignment="1">
      <alignment horizontal="center" vertical="top"/>
    </xf>
    <xf numFmtId="0" fontId="1" fillId="13" borderId="10" xfId="0" applyFont="1" applyFill="1" applyBorder="1" applyAlignment="1">
      <alignment vertical="top"/>
    </xf>
    <xf numFmtId="165" fontId="9" fillId="13" borderId="10" xfId="0" applyNumberFormat="1" applyFont="1" applyFill="1" applyBorder="1" applyAlignment="1">
      <alignment horizontal="center" vertical="top"/>
    </xf>
    <xf numFmtId="1" fontId="9" fillId="13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vertical="top"/>
    </xf>
    <xf numFmtId="165" fontId="9" fillId="35" borderId="10" xfId="0" applyNumberFormat="1" applyFont="1" applyFill="1" applyBorder="1" applyAlignment="1">
      <alignment horizontal="center" vertical="top"/>
    </xf>
    <xf numFmtId="1" fontId="9" fillId="35" borderId="10" xfId="0" applyNumberFormat="1" applyFont="1" applyFill="1" applyBorder="1" applyAlignment="1">
      <alignment horizontal="center" vertical="top"/>
    </xf>
    <xf numFmtId="2" fontId="1" fillId="35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165" fontId="9" fillId="33" borderId="10" xfId="0" applyNumberFormat="1" applyFont="1" applyFill="1" applyBorder="1" applyAlignment="1">
      <alignment horizontal="center" vertical="top"/>
    </xf>
    <xf numFmtId="1" fontId="9" fillId="33" borderId="10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1" fontId="1" fillId="33" borderId="14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 vertical="top"/>
    </xf>
    <xf numFmtId="3" fontId="9" fillId="13" borderId="10" xfId="0" applyNumberFormat="1" applyFont="1" applyFill="1" applyBorder="1" applyAlignment="1">
      <alignment horizontal="center" vertical="top"/>
    </xf>
    <xf numFmtId="3" fontId="9" fillId="35" borderId="10" xfId="0" applyNumberFormat="1" applyFont="1" applyFill="1" applyBorder="1" applyAlignment="1">
      <alignment horizontal="center" vertical="top"/>
    </xf>
    <xf numFmtId="3" fontId="9" fillId="33" borderId="10" xfId="0" applyNumberFormat="1" applyFont="1" applyFill="1" applyBorder="1" applyAlignment="1">
      <alignment horizontal="center" vertical="top"/>
    </xf>
    <xf numFmtId="167" fontId="1" fillId="13" borderId="14" xfId="0" applyNumberFormat="1" applyFont="1" applyFill="1" applyBorder="1" applyAlignment="1" applyProtection="1">
      <alignment horizontal="center"/>
      <protection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>
      <alignment horizontal="center" vertical="center" textRotation="90"/>
    </xf>
    <xf numFmtId="0" fontId="8" fillId="34" borderId="19" xfId="0" applyFont="1" applyFill="1" applyBorder="1" applyAlignment="1">
      <alignment horizontal="center" vertical="center" textRotation="90"/>
    </xf>
    <xf numFmtId="0" fontId="8" fillId="34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5" borderId="21" xfId="0" applyFont="1" applyFill="1" applyBorder="1" applyAlignment="1">
      <alignment horizontal="center" vertical="center" textRotation="90"/>
    </xf>
    <xf numFmtId="0" fontId="8" fillId="35" borderId="22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/>
      <protection locked="0"/>
    </xf>
    <xf numFmtId="176" fontId="1" fillId="13" borderId="10" xfId="0" applyNumberFormat="1" applyFont="1" applyFill="1" applyBorder="1" applyAlignment="1">
      <alignment horizontal="center" vertical="center" wrapText="1"/>
    </xf>
    <xf numFmtId="176" fontId="9" fillId="13" borderId="10" xfId="0" applyNumberFormat="1" applyFont="1" applyFill="1" applyBorder="1" applyAlignment="1">
      <alignment horizontal="center" vertical="center" wrapText="1"/>
    </xf>
    <xf numFmtId="3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177" fontId="9" fillId="13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10" xfId="0" applyNumberFormat="1" applyFont="1" applyFill="1" applyBorder="1" applyAlignment="1">
      <alignment horizontal="center" vertical="center"/>
    </xf>
    <xf numFmtId="3" fontId="9" fillId="13" borderId="10" xfId="0" applyNumberFormat="1" applyFont="1" applyFill="1" applyBorder="1" applyAlignment="1" applyProtection="1">
      <alignment horizontal="center" vertical="center"/>
      <protection locked="0"/>
    </xf>
    <xf numFmtId="2" fontId="1" fillId="37" borderId="12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176" fontId="1" fillId="36" borderId="10" xfId="0" applyNumberFormat="1" applyFont="1" applyFill="1" applyBorder="1" applyAlignment="1">
      <alignment horizontal="center" vertical="center" wrapText="1"/>
    </xf>
    <xf numFmtId="176" fontId="9" fillId="36" borderId="10" xfId="0" applyNumberFormat="1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center" vertical="center" wrapText="1"/>
    </xf>
    <xf numFmtId="177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/>
    </xf>
    <xf numFmtId="0" fontId="1" fillId="36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167" fontId="9" fillId="34" borderId="10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167" fontId="9" fillId="35" borderId="10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/>
    </xf>
    <xf numFmtId="1" fontId="1" fillId="34" borderId="14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13" xfId="0" applyNumberFormat="1" applyFont="1" applyFill="1" applyBorder="1" applyAlignment="1" applyProtection="1">
      <alignment horizontal="center"/>
      <protection/>
    </xf>
    <xf numFmtId="167" fontId="1" fillId="13" borderId="14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167" fontId="1" fillId="35" borderId="10" xfId="0" applyNumberFormat="1" applyFont="1" applyFill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13" borderId="16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167" fontId="1" fillId="37" borderId="10" xfId="0" applyNumberFormat="1" applyFont="1" applyFill="1" applyBorder="1" applyAlignment="1" applyProtection="1">
      <alignment horizontal="center"/>
      <protection/>
    </xf>
    <xf numFmtId="166" fontId="1" fillId="37" borderId="10" xfId="0" applyNumberFormat="1" applyFont="1" applyFill="1" applyBorder="1" applyAlignment="1" applyProtection="1">
      <alignment horizontal="center"/>
      <protection locked="0"/>
    </xf>
    <xf numFmtId="2" fontId="1" fillId="37" borderId="10" xfId="0" applyNumberFormat="1" applyFont="1" applyFill="1" applyBorder="1" applyAlignment="1" applyProtection="1">
      <alignment horizontal="center"/>
      <protection/>
    </xf>
    <xf numFmtId="2" fontId="1" fillId="37" borderId="12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166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165" fontId="1" fillId="37" borderId="10" xfId="0" applyNumberFormat="1" applyFont="1" applyFill="1" applyBorder="1" applyAlignment="1" applyProtection="1">
      <alignment horizontal="center"/>
      <protection locked="0"/>
    </xf>
    <xf numFmtId="167" fontId="1" fillId="37" borderId="10" xfId="0" applyNumberFormat="1" applyFont="1" applyFill="1" applyBorder="1" applyAlignment="1" applyProtection="1">
      <alignment horizontal="center"/>
      <protection locked="0"/>
    </xf>
    <xf numFmtId="1" fontId="1" fillId="37" borderId="10" xfId="0" applyNumberFormat="1" applyFont="1" applyFill="1" applyBorder="1" applyAlignment="1" applyProtection="1">
      <alignment horizontal="center"/>
      <protection locked="0"/>
    </xf>
    <xf numFmtId="2" fontId="1" fillId="37" borderId="10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0" fontId="9" fillId="13" borderId="10" xfId="0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vertical="center" wrapText="1"/>
    </xf>
    <xf numFmtId="165" fontId="1" fillId="34" borderId="10" xfId="42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lef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77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3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 applyProtection="1">
      <alignment/>
      <protection locked="0"/>
    </xf>
    <xf numFmtId="0" fontId="8" fillId="13" borderId="23" xfId="0" applyFont="1" applyFill="1" applyBorder="1" applyAlignment="1">
      <alignment horizontal="center" vertical="center" textRotation="90"/>
    </xf>
    <xf numFmtId="0" fontId="8" fillId="13" borderId="21" xfId="0" applyFont="1" applyFill="1" applyBorder="1" applyAlignment="1">
      <alignment horizontal="center" vertical="center" textRotation="90"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center" wrapText="1"/>
    </xf>
    <xf numFmtId="0" fontId="1" fillId="34" borderId="14" xfId="0" applyFont="1" applyFill="1" applyBorder="1" applyAlignment="1">
      <alignment/>
    </xf>
    <xf numFmtId="0" fontId="8" fillId="13" borderId="22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" sqref="R1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1.28125" style="20" customWidth="1"/>
    <col min="13" max="13" width="9.421875" style="1" customWidth="1"/>
    <col min="14" max="14" width="10.7109375" style="19" customWidth="1"/>
    <col min="15" max="15" width="11.421875" style="19" customWidth="1"/>
    <col min="16" max="16" width="13.140625" style="19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177" t="s">
        <v>575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s="7" customFormat="1" ht="13.5" customHeight="1" thickBot="1">
      <c r="A2" s="15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75" customHeight="1">
      <c r="A3" s="175" t="s">
        <v>0</v>
      </c>
      <c r="B3" s="173" t="s">
        <v>1</v>
      </c>
      <c r="C3" s="173" t="s">
        <v>2</v>
      </c>
      <c r="D3" s="173" t="s">
        <v>10</v>
      </c>
      <c r="E3" s="185" t="s">
        <v>11</v>
      </c>
      <c r="F3" s="185"/>
      <c r="G3" s="185"/>
      <c r="H3" s="185"/>
      <c r="I3" s="173" t="s">
        <v>3</v>
      </c>
      <c r="J3" s="173" t="s">
        <v>12</v>
      </c>
      <c r="K3" s="173" t="s">
        <v>4</v>
      </c>
      <c r="L3" s="178" t="s">
        <v>5</v>
      </c>
      <c r="M3" s="173" t="s">
        <v>13</v>
      </c>
      <c r="N3" s="180" t="s">
        <v>14</v>
      </c>
      <c r="O3" s="180" t="s">
        <v>20</v>
      </c>
      <c r="P3" s="183" t="s">
        <v>21</v>
      </c>
    </row>
    <row r="4" spans="1:19" s="2" customFormat="1" ht="33.75">
      <c r="A4" s="176"/>
      <c r="B4" s="174"/>
      <c r="C4" s="174"/>
      <c r="D4" s="174"/>
      <c r="E4" s="6" t="s">
        <v>15</v>
      </c>
      <c r="F4" s="6" t="s">
        <v>16</v>
      </c>
      <c r="G4" s="6" t="s">
        <v>17</v>
      </c>
      <c r="H4" s="6" t="s">
        <v>18</v>
      </c>
      <c r="I4" s="174"/>
      <c r="J4" s="174"/>
      <c r="K4" s="174"/>
      <c r="L4" s="179"/>
      <c r="M4" s="174"/>
      <c r="N4" s="181"/>
      <c r="O4" s="181"/>
      <c r="P4" s="184"/>
      <c r="R4" s="21"/>
      <c r="S4" s="21"/>
    </row>
    <row r="5" spans="1:19" s="3" customFormat="1" ht="13.5" customHeight="1">
      <c r="A5" s="176"/>
      <c r="B5" s="174"/>
      <c r="C5" s="145" t="s">
        <v>6</v>
      </c>
      <c r="D5" s="145" t="s">
        <v>7</v>
      </c>
      <c r="E5" s="145" t="s">
        <v>8</v>
      </c>
      <c r="F5" s="145" t="s">
        <v>8</v>
      </c>
      <c r="G5" s="145" t="s">
        <v>8</v>
      </c>
      <c r="H5" s="145" t="s">
        <v>8</v>
      </c>
      <c r="I5" s="145" t="s">
        <v>19</v>
      </c>
      <c r="J5" s="145" t="s">
        <v>8</v>
      </c>
      <c r="K5" s="145" t="s">
        <v>19</v>
      </c>
      <c r="L5" s="146" t="s">
        <v>29</v>
      </c>
      <c r="M5" s="145" t="s">
        <v>9</v>
      </c>
      <c r="N5" s="147" t="s">
        <v>28</v>
      </c>
      <c r="O5" s="147" t="s">
        <v>22</v>
      </c>
      <c r="P5" s="153" t="s">
        <v>23</v>
      </c>
      <c r="R5" s="18"/>
      <c r="S5" s="18"/>
    </row>
    <row r="6" spans="1:19" s="3" customFormat="1" ht="13.5" customHeight="1" thickBot="1">
      <c r="A6" s="150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151">
        <v>12</v>
      </c>
      <c r="M6" s="151">
        <v>13</v>
      </c>
      <c r="N6" s="151">
        <v>14</v>
      </c>
      <c r="O6" s="151">
        <v>15</v>
      </c>
      <c r="P6" s="154">
        <v>16</v>
      </c>
      <c r="R6" s="18"/>
      <c r="S6" s="18"/>
    </row>
    <row r="7" spans="1:19" s="9" customFormat="1" ht="12.75" customHeight="1">
      <c r="A7" s="166" t="s">
        <v>24</v>
      </c>
      <c r="B7" s="305" t="s">
        <v>576</v>
      </c>
      <c r="C7" s="219">
        <v>60</v>
      </c>
      <c r="D7" s="219">
        <v>1972</v>
      </c>
      <c r="E7" s="220">
        <v>27.776</v>
      </c>
      <c r="F7" s="220">
        <v>4.995987</v>
      </c>
      <c r="G7" s="220">
        <v>5.97</v>
      </c>
      <c r="H7" s="220">
        <f>E7-F7-G7</f>
        <v>16.810013</v>
      </c>
      <c r="I7" s="226">
        <v>3118</v>
      </c>
      <c r="J7" s="222">
        <f>H7</f>
        <v>16.810013</v>
      </c>
      <c r="K7" s="226">
        <f>I7</f>
        <v>3118</v>
      </c>
      <c r="L7" s="222">
        <f>J7/K7</f>
        <v>0.005391280628608082</v>
      </c>
      <c r="M7" s="223">
        <v>278.386</v>
      </c>
      <c r="N7" s="223">
        <f>L7*M7</f>
        <v>1.5008570490756896</v>
      </c>
      <c r="O7" s="223">
        <f>L7*60*1000</f>
        <v>323.47683771648497</v>
      </c>
      <c r="P7" s="155">
        <f>O7*M7/1000</f>
        <v>90.0514229445414</v>
      </c>
      <c r="Q7" s="11"/>
      <c r="R7" s="10"/>
      <c r="S7" s="10"/>
    </row>
    <row r="8" spans="1:22" s="9" customFormat="1" ht="12.75">
      <c r="A8" s="167"/>
      <c r="B8" s="24" t="s">
        <v>679</v>
      </c>
      <c r="C8" s="34">
        <v>100</v>
      </c>
      <c r="D8" s="34" t="s">
        <v>30</v>
      </c>
      <c r="E8" s="35">
        <f>F8+G8+H8</f>
        <v>54.48222</v>
      </c>
      <c r="F8" s="35">
        <v>7.8958200000000005</v>
      </c>
      <c r="G8" s="35">
        <v>16</v>
      </c>
      <c r="H8" s="35">
        <v>30.5864</v>
      </c>
      <c r="I8" s="36">
        <v>4428.23</v>
      </c>
      <c r="J8" s="37">
        <v>30.5864</v>
      </c>
      <c r="K8" s="36">
        <v>4428.23</v>
      </c>
      <c r="L8" s="37">
        <f>J8/K8</f>
        <v>0.006907138969746378</v>
      </c>
      <c r="M8" s="38">
        <v>224.9</v>
      </c>
      <c r="N8" s="38">
        <f>L8*M8</f>
        <v>1.5534155542959605</v>
      </c>
      <c r="O8" s="38">
        <f>L8*60*1000</f>
        <v>414.4283381847827</v>
      </c>
      <c r="P8" s="39">
        <f>O8*M8/1000</f>
        <v>93.20493325775765</v>
      </c>
      <c r="Q8" s="10"/>
      <c r="R8" s="10"/>
      <c r="S8" s="10"/>
      <c r="T8" s="12"/>
      <c r="U8" s="13"/>
      <c r="V8" s="13"/>
    </row>
    <row r="9" spans="1:19" s="9" customFormat="1" ht="12.75">
      <c r="A9" s="167"/>
      <c r="B9" s="24" t="s">
        <v>577</v>
      </c>
      <c r="C9" s="34">
        <v>120</v>
      </c>
      <c r="D9" s="34">
        <v>1966</v>
      </c>
      <c r="E9" s="35">
        <v>65.14963</v>
      </c>
      <c r="F9" s="35">
        <v>9.57787</v>
      </c>
      <c r="G9" s="35">
        <v>12</v>
      </c>
      <c r="H9" s="35">
        <f>E9-F9-G9</f>
        <v>43.57176</v>
      </c>
      <c r="I9" s="36">
        <v>5780.94</v>
      </c>
      <c r="J9" s="37">
        <f>H9</f>
        <v>43.57176</v>
      </c>
      <c r="K9" s="36">
        <f>I9</f>
        <v>5780.94</v>
      </c>
      <c r="L9" s="37">
        <f>J9/K9</f>
        <v>0.007537141018588673</v>
      </c>
      <c r="M9" s="38">
        <v>278.39</v>
      </c>
      <c r="N9" s="38">
        <f>L9*M9</f>
        <v>2.0982646881649005</v>
      </c>
      <c r="O9" s="38">
        <f>L9*60*1000</f>
        <v>452.2284611153204</v>
      </c>
      <c r="P9" s="39">
        <f>O9*M9/1000</f>
        <v>125.89588128989404</v>
      </c>
      <c r="R9" s="10"/>
      <c r="S9" s="10"/>
    </row>
    <row r="10" spans="1:19" s="9" customFormat="1" ht="12.75">
      <c r="A10" s="167"/>
      <c r="B10" s="24" t="s">
        <v>716</v>
      </c>
      <c r="C10" s="34">
        <v>45</v>
      </c>
      <c r="D10" s="34" t="s">
        <v>30</v>
      </c>
      <c r="E10" s="92">
        <v>27.9</v>
      </c>
      <c r="F10" s="92">
        <v>2.73</v>
      </c>
      <c r="G10" s="92">
        <v>7.34</v>
      </c>
      <c r="H10" s="92">
        <v>17.83</v>
      </c>
      <c r="I10" s="36">
        <v>2345.22</v>
      </c>
      <c r="J10" s="227">
        <v>17.83</v>
      </c>
      <c r="K10" s="36">
        <v>2345.2</v>
      </c>
      <c r="L10" s="122">
        <v>0.007602763090567968</v>
      </c>
      <c r="M10" s="165">
        <v>223.6</v>
      </c>
      <c r="N10" s="95">
        <v>1.6999778270509978</v>
      </c>
      <c r="O10" s="95">
        <v>456.1657854340781</v>
      </c>
      <c r="P10" s="96">
        <v>101.99866962305985</v>
      </c>
      <c r="R10" s="10"/>
      <c r="S10" s="10"/>
    </row>
    <row r="11" spans="1:19" s="9" customFormat="1" ht="12.75">
      <c r="A11" s="167"/>
      <c r="B11" s="24" t="s">
        <v>66</v>
      </c>
      <c r="C11" s="34">
        <v>64</v>
      </c>
      <c r="D11" s="34" t="s">
        <v>30</v>
      </c>
      <c r="E11" s="35">
        <v>37.69</v>
      </c>
      <c r="F11" s="35">
        <v>7.52</v>
      </c>
      <c r="G11" s="35">
        <v>10.98</v>
      </c>
      <c r="H11" s="35">
        <v>19.19</v>
      </c>
      <c r="I11" s="36">
        <v>2419.35</v>
      </c>
      <c r="J11" s="37">
        <f>H11/I11*K11</f>
        <v>19.18722384111435</v>
      </c>
      <c r="K11" s="34">
        <v>2419</v>
      </c>
      <c r="L11" s="37">
        <f>J11/K11</f>
        <v>0.007931882530431728</v>
      </c>
      <c r="M11" s="38">
        <v>316.7540000000001</v>
      </c>
      <c r="N11" s="38">
        <f>L11*M11</f>
        <v>2.512455519044372</v>
      </c>
      <c r="O11" s="38">
        <f>L11*60*1000</f>
        <v>475.91295182590363</v>
      </c>
      <c r="P11" s="39">
        <f>O11*M11/1000</f>
        <v>150.74733114266232</v>
      </c>
      <c r="R11" s="10"/>
      <c r="S11" s="10"/>
    </row>
    <row r="12" spans="1:19" s="9" customFormat="1" ht="12.75">
      <c r="A12" s="167"/>
      <c r="B12" s="24" t="s">
        <v>239</v>
      </c>
      <c r="C12" s="34">
        <v>75</v>
      </c>
      <c r="D12" s="34" t="s">
        <v>30</v>
      </c>
      <c r="E12" s="35">
        <f>F12+G12+H12</f>
        <v>50</v>
      </c>
      <c r="F12" s="35">
        <v>6.477</v>
      </c>
      <c r="G12" s="35">
        <v>11.84</v>
      </c>
      <c r="H12" s="35">
        <v>31.683000000000003</v>
      </c>
      <c r="I12" s="36">
        <v>3992.51</v>
      </c>
      <c r="J12" s="37">
        <v>31.683000000000003</v>
      </c>
      <c r="K12" s="36">
        <v>3992.51</v>
      </c>
      <c r="L12" s="37">
        <f>J12/K12</f>
        <v>0.007935609428655158</v>
      </c>
      <c r="M12" s="38">
        <v>224.9</v>
      </c>
      <c r="N12" s="38">
        <f>L12*M12</f>
        <v>1.784718560504545</v>
      </c>
      <c r="O12" s="38">
        <f>L12*60*1000</f>
        <v>476.13656571930943</v>
      </c>
      <c r="P12" s="39">
        <f>O12*M12/1000</f>
        <v>107.08311363027269</v>
      </c>
      <c r="R12" s="10"/>
      <c r="S12" s="10"/>
    </row>
    <row r="13" spans="1:19" s="9" customFormat="1" ht="12.75">
      <c r="A13" s="167"/>
      <c r="B13" s="24" t="s">
        <v>837</v>
      </c>
      <c r="C13" s="34">
        <v>40</v>
      </c>
      <c r="D13" s="34" t="s">
        <v>248</v>
      </c>
      <c r="E13" s="35">
        <v>28.962998000000002</v>
      </c>
      <c r="F13" s="35">
        <v>4.226664</v>
      </c>
      <c r="G13" s="35">
        <v>6.17</v>
      </c>
      <c r="H13" s="35">
        <v>18.566334</v>
      </c>
      <c r="I13" s="36">
        <v>2233.8</v>
      </c>
      <c r="J13" s="35">
        <v>18.566334</v>
      </c>
      <c r="K13" s="36">
        <v>2233.8</v>
      </c>
      <c r="L13" s="37">
        <v>0.008311547139403706</v>
      </c>
      <c r="M13" s="38">
        <v>276.2</v>
      </c>
      <c r="N13" s="38">
        <v>2.2956493199033035</v>
      </c>
      <c r="O13" s="38">
        <v>498.69282836422235</v>
      </c>
      <c r="P13" s="39">
        <v>137.73895919419823</v>
      </c>
      <c r="R13" s="10"/>
      <c r="S13" s="10"/>
    </row>
    <row r="14" spans="1:16" s="9" customFormat="1" ht="11.25" customHeight="1">
      <c r="A14" s="167"/>
      <c r="B14" s="33" t="s">
        <v>160</v>
      </c>
      <c r="C14" s="91">
        <v>45</v>
      </c>
      <c r="D14" s="91">
        <v>1991</v>
      </c>
      <c r="E14" s="92">
        <f>F14+G14+H14</f>
        <v>29.44</v>
      </c>
      <c r="F14" s="92">
        <v>3.83</v>
      </c>
      <c r="G14" s="92">
        <v>6.24</v>
      </c>
      <c r="H14" s="92">
        <v>19.37</v>
      </c>
      <c r="I14" s="93">
        <v>2321.73</v>
      </c>
      <c r="J14" s="227">
        <v>19.37</v>
      </c>
      <c r="K14" s="93">
        <v>2321.73</v>
      </c>
      <c r="L14" s="122">
        <f>J14/K14</f>
        <v>0.00834291670435408</v>
      </c>
      <c r="M14" s="123">
        <v>315</v>
      </c>
      <c r="N14" s="95">
        <f>L14*M14</f>
        <v>2.6280187618715356</v>
      </c>
      <c r="O14" s="95">
        <f>L14*60*1000</f>
        <v>500.57500226124483</v>
      </c>
      <c r="P14" s="96">
        <f>O14*M14/1000</f>
        <v>157.68112571229213</v>
      </c>
    </row>
    <row r="15" spans="1:19" s="9" customFormat="1" ht="12.75">
      <c r="A15" s="167"/>
      <c r="B15" s="24" t="s">
        <v>680</v>
      </c>
      <c r="C15" s="34">
        <v>75</v>
      </c>
      <c r="D15" s="34" t="s">
        <v>30</v>
      </c>
      <c r="E15" s="35">
        <f>F15+G15+H15</f>
        <v>52.8981</v>
      </c>
      <c r="F15" s="35">
        <v>7.292999999999999</v>
      </c>
      <c r="G15" s="35">
        <v>11.85</v>
      </c>
      <c r="H15" s="35">
        <v>33.7551</v>
      </c>
      <c r="I15" s="36">
        <v>3987.52</v>
      </c>
      <c r="J15" s="37">
        <v>33.7551</v>
      </c>
      <c r="K15" s="36">
        <v>3987.52</v>
      </c>
      <c r="L15" s="37">
        <f>J15/K15</f>
        <v>0.008465186381510312</v>
      </c>
      <c r="M15" s="38">
        <v>224.9</v>
      </c>
      <c r="N15" s="38">
        <f>L15*M15</f>
        <v>1.9038204172016693</v>
      </c>
      <c r="O15" s="38">
        <f>L15*60*1000</f>
        <v>507.91118289061876</v>
      </c>
      <c r="P15" s="39">
        <f>O15*M15/1000</f>
        <v>114.22922503210016</v>
      </c>
      <c r="R15" s="10"/>
      <c r="S15" s="10"/>
    </row>
    <row r="16" spans="1:19" s="9" customFormat="1" ht="12.75">
      <c r="A16" s="167"/>
      <c r="B16" s="24" t="s">
        <v>238</v>
      </c>
      <c r="C16" s="34">
        <v>55</v>
      </c>
      <c r="D16" s="34" t="s">
        <v>30</v>
      </c>
      <c r="E16" s="35">
        <f>F16+G16+H16</f>
        <v>34.800000000000004</v>
      </c>
      <c r="F16" s="35">
        <v>4.692</v>
      </c>
      <c r="G16" s="35">
        <v>8.4</v>
      </c>
      <c r="H16" s="35">
        <v>21.708000000000002</v>
      </c>
      <c r="I16" s="36">
        <v>2537.72</v>
      </c>
      <c r="J16" s="37">
        <v>21.708000000000002</v>
      </c>
      <c r="K16" s="36">
        <v>2537.72</v>
      </c>
      <c r="L16" s="37">
        <f>J16/K16</f>
        <v>0.00855413520798197</v>
      </c>
      <c r="M16" s="38">
        <v>224.9</v>
      </c>
      <c r="N16" s="38">
        <f>L16*M16</f>
        <v>1.923825008275145</v>
      </c>
      <c r="O16" s="38">
        <f>L16*60*1000</f>
        <v>513.2481124789181</v>
      </c>
      <c r="P16" s="39">
        <f>O16*M16/1000</f>
        <v>115.42950049650868</v>
      </c>
      <c r="R16" s="10"/>
      <c r="S16" s="10"/>
    </row>
    <row r="17" spans="1:19" s="9" customFormat="1" ht="12.75" customHeight="1">
      <c r="A17" s="167"/>
      <c r="B17" s="33" t="s">
        <v>161</v>
      </c>
      <c r="C17" s="91">
        <v>44</v>
      </c>
      <c r="D17" s="91">
        <v>1975</v>
      </c>
      <c r="E17" s="92">
        <f>F17+G17+H17</f>
        <v>30.509999999999998</v>
      </c>
      <c r="F17" s="92">
        <v>3.59</v>
      </c>
      <c r="G17" s="92">
        <v>7.04</v>
      </c>
      <c r="H17" s="92">
        <v>19.88</v>
      </c>
      <c r="I17" s="93">
        <v>2309.11</v>
      </c>
      <c r="J17" s="227">
        <v>19.88</v>
      </c>
      <c r="K17" s="93">
        <v>2309.11</v>
      </c>
      <c r="L17" s="122">
        <f>J17/K17</f>
        <v>0.008609377639003771</v>
      </c>
      <c r="M17" s="123">
        <v>315</v>
      </c>
      <c r="N17" s="95">
        <f>L17*M17</f>
        <v>2.711953956286188</v>
      </c>
      <c r="O17" s="95">
        <f>L17*60*1000</f>
        <v>516.5626583402263</v>
      </c>
      <c r="P17" s="96">
        <f>O17*M17/1000</f>
        <v>162.7172373771713</v>
      </c>
      <c r="R17" s="10"/>
      <c r="S17" s="10"/>
    </row>
    <row r="18" spans="1:26" s="14" customFormat="1" ht="12.75">
      <c r="A18" s="167"/>
      <c r="B18" s="33" t="s">
        <v>352</v>
      </c>
      <c r="C18" s="91">
        <v>45</v>
      </c>
      <c r="D18" s="91">
        <v>1975</v>
      </c>
      <c r="E18" s="92">
        <f>F18+G18+H18</f>
        <v>30.98</v>
      </c>
      <c r="F18" s="92">
        <v>3.71</v>
      </c>
      <c r="G18" s="92">
        <v>7.2</v>
      </c>
      <c r="H18" s="92">
        <v>20.07</v>
      </c>
      <c r="I18" s="93">
        <v>2325.22</v>
      </c>
      <c r="J18" s="227">
        <v>20.07</v>
      </c>
      <c r="K18" s="93">
        <v>2325.22</v>
      </c>
      <c r="L18" s="122">
        <f>J18/K18</f>
        <v>0.00863144132598206</v>
      </c>
      <c r="M18" s="123">
        <v>315</v>
      </c>
      <c r="N18" s="95">
        <f>L18*M18</f>
        <v>2.7189040176843484</v>
      </c>
      <c r="O18" s="95">
        <f>L18*60*1000</f>
        <v>517.8864795589235</v>
      </c>
      <c r="P18" s="96">
        <f>O18*M18/1000</f>
        <v>163.1342410610609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167"/>
      <c r="B19" s="28" t="s">
        <v>329</v>
      </c>
      <c r="C19" s="78">
        <v>17</v>
      </c>
      <c r="D19" s="34">
        <v>1974</v>
      </c>
      <c r="E19" s="35">
        <f>+F19+G19+H19</f>
        <v>50.037987</v>
      </c>
      <c r="F19" s="79">
        <v>7.148585000000001</v>
      </c>
      <c r="G19" s="79">
        <v>11.200000000000001</v>
      </c>
      <c r="H19" s="79">
        <v>31.689402</v>
      </c>
      <c r="I19" s="80">
        <v>3773.31</v>
      </c>
      <c r="J19" s="221">
        <v>31.689402</v>
      </c>
      <c r="K19" s="80">
        <v>3648.6800000000003</v>
      </c>
      <c r="L19" s="37">
        <f>+J19/K19</f>
        <v>0.008685168882993302</v>
      </c>
      <c r="M19" s="38">
        <v>306.508</v>
      </c>
      <c r="N19" s="38">
        <f>+L19*M19</f>
        <v>2.6620737439885107</v>
      </c>
      <c r="O19" s="38">
        <f>+L19*60*1000</f>
        <v>521.1101329795981</v>
      </c>
      <c r="P19" s="39">
        <f>+N19*60</f>
        <v>159.72442463931066</v>
      </c>
      <c r="R19" s="10"/>
      <c r="S19" s="10"/>
      <c r="Z19" s="14"/>
    </row>
    <row r="20" spans="1:19" s="9" customFormat="1" ht="12.75">
      <c r="A20" s="167"/>
      <c r="B20" s="24" t="s">
        <v>578</v>
      </c>
      <c r="C20" s="34">
        <v>60</v>
      </c>
      <c r="D20" s="34">
        <v>1970</v>
      </c>
      <c r="E20" s="35">
        <v>40.1</v>
      </c>
      <c r="F20" s="35">
        <v>6.19446</v>
      </c>
      <c r="G20" s="35">
        <v>5.97</v>
      </c>
      <c r="H20" s="35">
        <f>E20-F20-G20</f>
        <v>27.935540000000003</v>
      </c>
      <c r="I20" s="36">
        <v>3171</v>
      </c>
      <c r="J20" s="37">
        <f>H20</f>
        <v>27.935540000000003</v>
      </c>
      <c r="K20" s="36">
        <f>I20</f>
        <v>3171</v>
      </c>
      <c r="L20" s="37">
        <f>J20/K20</f>
        <v>0.008809694102806687</v>
      </c>
      <c r="M20" s="38">
        <v>278.39</v>
      </c>
      <c r="N20" s="38">
        <f>L20*M20</f>
        <v>2.4525307412803534</v>
      </c>
      <c r="O20" s="38">
        <f>L20*60*1000</f>
        <v>528.5816461684012</v>
      </c>
      <c r="P20" s="39">
        <f>O20*M20/1000</f>
        <v>147.15184447682122</v>
      </c>
      <c r="Q20" s="11"/>
      <c r="R20" s="10"/>
      <c r="S20" s="10"/>
    </row>
    <row r="21" spans="1:19" s="9" customFormat="1" ht="12.75">
      <c r="A21" s="167"/>
      <c r="B21" s="24" t="s">
        <v>266</v>
      </c>
      <c r="C21" s="34">
        <v>50</v>
      </c>
      <c r="D21" s="34">
        <v>1978</v>
      </c>
      <c r="E21" s="35">
        <v>35.34</v>
      </c>
      <c r="F21" s="264">
        <v>4.484175</v>
      </c>
      <c r="G21" s="35">
        <v>8</v>
      </c>
      <c r="H21" s="35">
        <v>22.85583</v>
      </c>
      <c r="I21" s="36">
        <v>2590.16</v>
      </c>
      <c r="J21" s="35">
        <v>22.8558</v>
      </c>
      <c r="K21" s="36">
        <v>2590.16</v>
      </c>
      <c r="L21" s="37">
        <v>0.00882408808722241</v>
      </c>
      <c r="M21" s="35">
        <v>238.165</v>
      </c>
      <c r="N21" s="38">
        <v>2.1015889392933254</v>
      </c>
      <c r="O21" s="38">
        <v>529.4452852333446</v>
      </c>
      <c r="P21" s="39">
        <v>126.09533635759952</v>
      </c>
      <c r="R21" s="10"/>
      <c r="S21" s="10"/>
    </row>
    <row r="22" spans="1:19" s="9" customFormat="1" ht="12.75">
      <c r="A22" s="167"/>
      <c r="B22" s="24" t="s">
        <v>681</v>
      </c>
      <c r="C22" s="34">
        <v>2</v>
      </c>
      <c r="D22" s="34" t="s">
        <v>30</v>
      </c>
      <c r="E22" s="35">
        <f>F22+G22+H22</f>
        <v>10.100000000000001</v>
      </c>
      <c r="F22" s="35">
        <v>2.802552</v>
      </c>
      <c r="G22" s="35">
        <v>1.6</v>
      </c>
      <c r="H22" s="35">
        <v>5.6974480000000005</v>
      </c>
      <c r="I22" s="36">
        <v>641.61</v>
      </c>
      <c r="J22" s="37">
        <v>5.6974480000000005</v>
      </c>
      <c r="K22" s="36">
        <v>641.61</v>
      </c>
      <c r="L22" s="37">
        <f>J22/K22</f>
        <v>0.008879923941335079</v>
      </c>
      <c r="M22" s="38">
        <v>224.9</v>
      </c>
      <c r="N22" s="38">
        <f>L22*M22</f>
        <v>1.9970948944062592</v>
      </c>
      <c r="O22" s="38">
        <f>L22*60*1000</f>
        <v>532.7954364801047</v>
      </c>
      <c r="P22" s="39">
        <f>O22*M22/1000</f>
        <v>119.82569366437556</v>
      </c>
      <c r="Q22" s="11"/>
      <c r="R22" s="10"/>
      <c r="S22" s="10"/>
    </row>
    <row r="23" spans="1:22" s="9" customFormat="1" ht="12.75" customHeight="1">
      <c r="A23" s="167"/>
      <c r="B23" s="33" t="s">
        <v>159</v>
      </c>
      <c r="C23" s="91">
        <v>39</v>
      </c>
      <c r="D23" s="91">
        <v>1985</v>
      </c>
      <c r="E23" s="92">
        <f>F23+G23+H23</f>
        <v>30.96</v>
      </c>
      <c r="F23" s="92">
        <v>4.34</v>
      </c>
      <c r="G23" s="92">
        <v>6.32</v>
      </c>
      <c r="H23" s="92">
        <v>20.3</v>
      </c>
      <c r="I23" s="93">
        <v>2285.27</v>
      </c>
      <c r="J23" s="227">
        <v>20.3</v>
      </c>
      <c r="K23" s="93">
        <v>2285.27</v>
      </c>
      <c r="L23" s="122">
        <f>J23/K23</f>
        <v>0.008882976628582182</v>
      </c>
      <c r="M23" s="123">
        <v>315</v>
      </c>
      <c r="N23" s="95">
        <f>L23*M23</f>
        <v>2.798137638003387</v>
      </c>
      <c r="O23" s="95">
        <f>L23*60*1000</f>
        <v>532.978597714931</v>
      </c>
      <c r="P23" s="96">
        <f>O23*M23/1000</f>
        <v>167.88825828020325</v>
      </c>
      <c r="Q23" s="10"/>
      <c r="R23" s="10"/>
      <c r="S23" s="10"/>
      <c r="T23" s="12"/>
      <c r="U23" s="13"/>
      <c r="V23" s="13"/>
    </row>
    <row r="24" spans="1:26" s="16" customFormat="1" ht="12.75">
      <c r="A24" s="167"/>
      <c r="B24" s="24" t="s">
        <v>324</v>
      </c>
      <c r="C24" s="34">
        <v>29</v>
      </c>
      <c r="D24" s="34">
        <v>1991</v>
      </c>
      <c r="E24" s="35">
        <v>21.08</v>
      </c>
      <c r="F24" s="35">
        <v>3.111</v>
      </c>
      <c r="G24" s="35">
        <v>4.56</v>
      </c>
      <c r="H24" s="35">
        <v>13.409</v>
      </c>
      <c r="I24" s="36">
        <v>1509.42</v>
      </c>
      <c r="J24" s="35">
        <v>13.409</v>
      </c>
      <c r="K24" s="36">
        <v>1509.42</v>
      </c>
      <c r="L24" s="37">
        <f>J24/K24</f>
        <v>0.008883544672788223</v>
      </c>
      <c r="M24" s="38">
        <v>257.241</v>
      </c>
      <c r="N24" s="38">
        <f>L24*M24</f>
        <v>2.2852119151727153</v>
      </c>
      <c r="O24" s="38">
        <f>L24*60*1000</f>
        <v>533.0126803672933</v>
      </c>
      <c r="P24" s="39">
        <f>O24*M24/1000</f>
        <v>137.1127149103629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167"/>
      <c r="B25" s="24" t="s">
        <v>392</v>
      </c>
      <c r="C25" s="34">
        <v>116</v>
      </c>
      <c r="D25" s="34">
        <v>2007</v>
      </c>
      <c r="E25" s="35">
        <v>95.548</v>
      </c>
      <c r="F25" s="35">
        <v>23.3508</v>
      </c>
      <c r="G25" s="35">
        <v>9.28</v>
      </c>
      <c r="H25" s="35">
        <v>62.917199999999994</v>
      </c>
      <c r="I25" s="36">
        <v>7056.51</v>
      </c>
      <c r="J25" s="37">
        <v>62.917201</v>
      </c>
      <c r="K25" s="36">
        <v>7056.51</v>
      </c>
      <c r="L25" s="37">
        <f>J25/K25</f>
        <v>0.008916192423733545</v>
      </c>
      <c r="M25" s="34">
        <v>296.48</v>
      </c>
      <c r="N25" s="38">
        <f>L25*M25</f>
        <v>2.6434727297885217</v>
      </c>
      <c r="O25" s="38">
        <f>L25*60*1000</f>
        <v>534.9715454240127</v>
      </c>
      <c r="P25" s="39">
        <f>O25*M25/1000</f>
        <v>158.60836378731128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167"/>
      <c r="B26" s="24" t="s">
        <v>717</v>
      </c>
      <c r="C26" s="34">
        <v>55</v>
      </c>
      <c r="D26" s="34" t="s">
        <v>30</v>
      </c>
      <c r="E26" s="92">
        <v>64.59</v>
      </c>
      <c r="F26" s="92">
        <v>5.33</v>
      </c>
      <c r="G26" s="92">
        <v>8.81</v>
      </c>
      <c r="H26" s="92">
        <v>50.45</v>
      </c>
      <c r="I26" s="36">
        <v>2979.08</v>
      </c>
      <c r="J26" s="227">
        <v>26.6</v>
      </c>
      <c r="K26" s="36">
        <v>2979.1</v>
      </c>
      <c r="L26" s="122">
        <v>0.00892887113557786</v>
      </c>
      <c r="M26" s="165">
        <v>223.6</v>
      </c>
      <c r="N26" s="95">
        <v>1.9964955859152094</v>
      </c>
      <c r="O26" s="95">
        <v>535.7322681346716</v>
      </c>
      <c r="P26" s="96">
        <v>119.78973515491256</v>
      </c>
      <c r="R26" s="10"/>
      <c r="S26" s="10"/>
      <c r="Z26" s="16"/>
    </row>
    <row r="27" spans="1:19" s="9" customFormat="1" ht="12.75" customHeight="1">
      <c r="A27" s="167"/>
      <c r="B27" s="24" t="s">
        <v>268</v>
      </c>
      <c r="C27" s="34">
        <v>60</v>
      </c>
      <c r="D27" s="34">
        <v>1986</v>
      </c>
      <c r="E27" s="35">
        <v>51.2</v>
      </c>
      <c r="F27" s="35">
        <v>7.871747</v>
      </c>
      <c r="G27" s="35">
        <v>9.28</v>
      </c>
      <c r="H27" s="35">
        <v>34.37825</v>
      </c>
      <c r="I27" s="36">
        <v>3808.21</v>
      </c>
      <c r="J27" s="35">
        <v>34.3783</v>
      </c>
      <c r="K27" s="36">
        <v>3808.21</v>
      </c>
      <c r="L27" s="37">
        <v>0.009027417080465627</v>
      </c>
      <c r="M27" s="35">
        <v>238.165</v>
      </c>
      <c r="N27" s="38">
        <v>2.150014788969096</v>
      </c>
      <c r="O27" s="38">
        <v>541.6450248279376</v>
      </c>
      <c r="P27" s="39">
        <v>129.00088733814576</v>
      </c>
      <c r="R27" s="10"/>
      <c r="S27" s="10"/>
    </row>
    <row r="28" spans="1:26" s="14" customFormat="1" ht="12.75">
      <c r="A28" s="167"/>
      <c r="B28" s="24" t="s">
        <v>579</v>
      </c>
      <c r="C28" s="34">
        <v>114</v>
      </c>
      <c r="D28" s="34">
        <v>2010</v>
      </c>
      <c r="E28" s="35">
        <v>81.9595</v>
      </c>
      <c r="F28" s="35">
        <v>7.497</v>
      </c>
      <c r="G28" s="35">
        <v>4.27752</v>
      </c>
      <c r="H28" s="35">
        <f>E28-F28-G28</f>
        <v>70.18498000000001</v>
      </c>
      <c r="I28" s="36">
        <v>7728.52</v>
      </c>
      <c r="J28" s="37">
        <f>H28</f>
        <v>70.18498000000001</v>
      </c>
      <c r="K28" s="36">
        <f>I28</f>
        <v>7728.52</v>
      </c>
      <c r="L28" s="37">
        <f>J28/K28</f>
        <v>0.00908129628958714</v>
      </c>
      <c r="M28" s="38">
        <v>278.39</v>
      </c>
      <c r="N28" s="38">
        <f>L28*M28</f>
        <v>2.528142074058164</v>
      </c>
      <c r="O28" s="38">
        <f>L28*60*1000</f>
        <v>544.8777773752283</v>
      </c>
      <c r="P28" s="39">
        <f>O28*M28/1000</f>
        <v>151.68852444348983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167"/>
      <c r="B29" s="24" t="s">
        <v>67</v>
      </c>
      <c r="C29" s="34">
        <v>86</v>
      </c>
      <c r="D29" s="34">
        <v>2006</v>
      </c>
      <c r="E29" s="35">
        <v>63.1</v>
      </c>
      <c r="F29" s="35">
        <v>12.71</v>
      </c>
      <c r="G29" s="35">
        <v>4.38</v>
      </c>
      <c r="H29" s="35">
        <f>E29-F29-G29</f>
        <v>46.01</v>
      </c>
      <c r="I29" s="36">
        <v>5059</v>
      </c>
      <c r="J29" s="37">
        <f>H29/I29*K29</f>
        <v>46.01</v>
      </c>
      <c r="K29" s="34">
        <v>5059</v>
      </c>
      <c r="L29" s="37">
        <f>J29/K29</f>
        <v>0.009094682743625222</v>
      </c>
      <c r="M29" s="38">
        <v>316.7540000000001</v>
      </c>
      <c r="N29" s="38">
        <f>L29*M29</f>
        <v>2.880777137774264</v>
      </c>
      <c r="O29" s="38">
        <f>L29*60*1000</f>
        <v>545.6809646175134</v>
      </c>
      <c r="P29" s="39">
        <f>O29*M29/1000</f>
        <v>172.84662826645587</v>
      </c>
      <c r="R29" s="10"/>
      <c r="S29" s="10"/>
      <c r="Z29" s="14"/>
    </row>
    <row r="30" spans="1:26" s="14" customFormat="1" ht="11.25" customHeight="1">
      <c r="A30" s="167"/>
      <c r="B30" s="24" t="s">
        <v>270</v>
      </c>
      <c r="C30" s="34">
        <v>12</v>
      </c>
      <c r="D30" s="34">
        <v>1963</v>
      </c>
      <c r="E30" s="35">
        <v>7.51</v>
      </c>
      <c r="F30" s="35">
        <v>0.746437</v>
      </c>
      <c r="G30" s="35">
        <v>1.92</v>
      </c>
      <c r="H30" s="35">
        <v>4.84356</v>
      </c>
      <c r="I30" s="36">
        <v>532.45</v>
      </c>
      <c r="J30" s="35">
        <v>4.8436</v>
      </c>
      <c r="K30" s="36">
        <v>532.45</v>
      </c>
      <c r="L30" s="37">
        <v>0.009096816602497887</v>
      </c>
      <c r="M30" s="35">
        <v>238.165</v>
      </c>
      <c r="N30" s="38">
        <v>2.166543326133909</v>
      </c>
      <c r="O30" s="38">
        <v>545.8089961498732</v>
      </c>
      <c r="P30" s="39">
        <v>129.99259956803454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167"/>
      <c r="B31" s="24" t="s">
        <v>682</v>
      </c>
      <c r="C31" s="34">
        <v>28</v>
      </c>
      <c r="D31" s="34" t="s">
        <v>30</v>
      </c>
      <c r="E31" s="35">
        <f>F31+G31+H31</f>
        <v>20.36472</v>
      </c>
      <c r="F31" s="35">
        <v>2.12772</v>
      </c>
      <c r="G31" s="35">
        <v>4.08</v>
      </c>
      <c r="H31" s="35">
        <v>14.157</v>
      </c>
      <c r="I31" s="36">
        <v>1537.65</v>
      </c>
      <c r="J31" s="37">
        <v>14.157</v>
      </c>
      <c r="K31" s="36">
        <v>1537.65</v>
      </c>
      <c r="L31" s="37">
        <f>J31/K31</f>
        <v>0.009206906643254317</v>
      </c>
      <c r="M31" s="38">
        <v>224.9</v>
      </c>
      <c r="N31" s="38">
        <f>L31*M31</f>
        <v>2.070633304067896</v>
      </c>
      <c r="O31" s="38">
        <f>L31*60*1000</f>
        <v>552.414398595259</v>
      </c>
      <c r="P31" s="39">
        <f>O31*M31/1000</f>
        <v>124.23799824407374</v>
      </c>
      <c r="R31" s="10"/>
      <c r="S31" s="10"/>
    </row>
    <row r="32" spans="1:26" s="9" customFormat="1" ht="12.75">
      <c r="A32" s="167"/>
      <c r="B32" s="24" t="s">
        <v>511</v>
      </c>
      <c r="C32" s="34">
        <v>40</v>
      </c>
      <c r="D32" s="34" t="s">
        <v>296</v>
      </c>
      <c r="E32" s="35">
        <v>31.4</v>
      </c>
      <c r="F32" s="35">
        <v>4.024</v>
      </c>
      <c r="G32" s="35">
        <v>6.4</v>
      </c>
      <c r="H32" s="35">
        <v>20.962</v>
      </c>
      <c r="I32" s="36">
        <v>2254.53</v>
      </c>
      <c r="J32" s="37">
        <v>21</v>
      </c>
      <c r="K32" s="36">
        <v>2254.53</v>
      </c>
      <c r="L32" s="37">
        <v>0.009314579978975661</v>
      </c>
      <c r="M32" s="38">
        <v>216.8</v>
      </c>
      <c r="N32" s="38">
        <v>2.0194009394419234</v>
      </c>
      <c r="O32" s="38">
        <v>558.8747987385397</v>
      </c>
      <c r="P32" s="39">
        <v>121.16405636651541</v>
      </c>
      <c r="R32" s="10"/>
      <c r="S32" s="10"/>
      <c r="Z32" s="14"/>
    </row>
    <row r="33" spans="1:26" s="14" customFormat="1" ht="12.75" customHeight="1">
      <c r="A33" s="167"/>
      <c r="B33" s="24" t="s">
        <v>508</v>
      </c>
      <c r="C33" s="34">
        <v>40</v>
      </c>
      <c r="D33" s="34">
        <v>1992</v>
      </c>
      <c r="E33" s="35">
        <v>34.36</v>
      </c>
      <c r="F33" s="35">
        <v>6.509</v>
      </c>
      <c r="G33" s="35">
        <v>6.4</v>
      </c>
      <c r="H33" s="35">
        <v>21.451</v>
      </c>
      <c r="I33" s="36">
        <v>2286.95</v>
      </c>
      <c r="J33" s="37">
        <v>21.451</v>
      </c>
      <c r="K33" s="36">
        <v>2286.95</v>
      </c>
      <c r="L33" s="37">
        <v>0.009379741577209822</v>
      </c>
      <c r="M33" s="38">
        <v>217.35</v>
      </c>
      <c r="N33" s="38">
        <v>2.038686831806555</v>
      </c>
      <c r="O33" s="38">
        <v>562.7844946325893</v>
      </c>
      <c r="P33" s="39">
        <v>122.32120990839327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167"/>
      <c r="B34" s="24" t="s">
        <v>299</v>
      </c>
      <c r="C34" s="34">
        <v>47</v>
      </c>
      <c r="D34" s="34">
        <v>2007</v>
      </c>
      <c r="E34" s="35">
        <v>40.63</v>
      </c>
      <c r="F34" s="35">
        <v>9.821682</v>
      </c>
      <c r="G34" s="35">
        <v>3.76</v>
      </c>
      <c r="H34" s="35">
        <v>27.048318000000002</v>
      </c>
      <c r="I34" s="36">
        <v>2876.41</v>
      </c>
      <c r="J34" s="37">
        <v>27.048315</v>
      </c>
      <c r="K34" s="36">
        <v>2876.41</v>
      </c>
      <c r="L34" s="37">
        <f>J34/K34</f>
        <v>0.009403497762836313</v>
      </c>
      <c r="M34" s="34">
        <v>297.67900000000003</v>
      </c>
      <c r="N34" s="38">
        <f>L34*M34</f>
        <v>2.799223810543351</v>
      </c>
      <c r="O34" s="38">
        <f>L34*60*1000</f>
        <v>564.2098657701788</v>
      </c>
      <c r="P34" s="39">
        <f>O34*M34/1000</f>
        <v>167.9534286326011</v>
      </c>
      <c r="R34" s="10"/>
      <c r="S34" s="10"/>
    </row>
    <row r="35" spans="1:26" s="14" customFormat="1" ht="12.75">
      <c r="A35" s="167"/>
      <c r="B35" s="265" t="s">
        <v>115</v>
      </c>
      <c r="C35" s="266">
        <v>40</v>
      </c>
      <c r="D35" s="267" t="s">
        <v>30</v>
      </c>
      <c r="E35" s="268">
        <v>35.96</v>
      </c>
      <c r="F35" s="268">
        <v>5.91</v>
      </c>
      <c r="G35" s="269">
        <v>6.4</v>
      </c>
      <c r="H35" s="269">
        <v>23.64</v>
      </c>
      <c r="I35" s="270">
        <v>2494.75</v>
      </c>
      <c r="J35" s="271">
        <v>23.64</v>
      </c>
      <c r="K35" s="266">
        <v>2494.75</v>
      </c>
      <c r="L35" s="37">
        <f>J35/K35</f>
        <v>0.009475899388716305</v>
      </c>
      <c r="M35" s="272">
        <v>249.3</v>
      </c>
      <c r="N35" s="38">
        <f>L35*M35</f>
        <v>2.362341717606975</v>
      </c>
      <c r="O35" s="38">
        <f>L35*60*1000</f>
        <v>568.5539633229783</v>
      </c>
      <c r="P35" s="39">
        <f>O35*M35/1000</f>
        <v>141.7405030564185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167"/>
      <c r="B36" s="24" t="s">
        <v>718</v>
      </c>
      <c r="C36" s="34">
        <v>45</v>
      </c>
      <c r="D36" s="34" t="s">
        <v>30</v>
      </c>
      <c r="E36" s="92">
        <v>32.9</v>
      </c>
      <c r="F36" s="92">
        <v>3.79</v>
      </c>
      <c r="G36" s="92">
        <v>7.34</v>
      </c>
      <c r="H36" s="92">
        <v>21.77</v>
      </c>
      <c r="I36" s="36">
        <v>2285.72</v>
      </c>
      <c r="J36" s="227">
        <v>21.77</v>
      </c>
      <c r="K36" s="36">
        <v>2285.7</v>
      </c>
      <c r="L36" s="122">
        <v>0.009524434527715798</v>
      </c>
      <c r="M36" s="165">
        <v>223.6</v>
      </c>
      <c r="N36" s="95">
        <v>2.1296635603972525</v>
      </c>
      <c r="O36" s="95">
        <v>571.4660716629479</v>
      </c>
      <c r="P36" s="96">
        <v>127.77981362383514</v>
      </c>
      <c r="R36" s="10"/>
      <c r="S36" s="10"/>
      <c r="Z36" s="14"/>
    </row>
    <row r="37" spans="1:26" s="14" customFormat="1" ht="12.75" customHeight="1">
      <c r="A37" s="167"/>
      <c r="B37" s="24" t="s">
        <v>877</v>
      </c>
      <c r="C37" s="34">
        <v>60</v>
      </c>
      <c r="D37" s="34">
        <v>1964</v>
      </c>
      <c r="E37" s="35">
        <f>F37+G37+H37</f>
        <v>43.199</v>
      </c>
      <c r="F37" s="35">
        <v>6.14324</v>
      </c>
      <c r="G37" s="35">
        <v>9.6</v>
      </c>
      <c r="H37" s="35">
        <v>27.45576</v>
      </c>
      <c r="I37" s="36">
        <v>2880.44</v>
      </c>
      <c r="J37" s="35">
        <v>27.45576</v>
      </c>
      <c r="K37" s="36">
        <v>2880.44</v>
      </c>
      <c r="L37" s="37">
        <f>J37/K37</f>
        <v>0.009531793753732068</v>
      </c>
      <c r="M37" s="38">
        <v>288.96</v>
      </c>
      <c r="N37" s="38">
        <f>L37*M37</f>
        <v>2.7543071230784184</v>
      </c>
      <c r="O37" s="38">
        <f>L37*60*1000</f>
        <v>571.9076252239241</v>
      </c>
      <c r="P37" s="39">
        <f>O37*M37/1000</f>
        <v>165.2584273847051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167"/>
      <c r="B38" s="24" t="s">
        <v>878</v>
      </c>
      <c r="C38" s="34">
        <v>45</v>
      </c>
      <c r="D38" s="34" t="s">
        <v>30</v>
      </c>
      <c r="E38" s="35">
        <f>F38+G38+H38</f>
        <v>35.138</v>
      </c>
      <c r="F38" s="35">
        <v>5.69236</v>
      </c>
      <c r="G38" s="35">
        <v>7.2</v>
      </c>
      <c r="H38" s="35">
        <v>22.245639999999998</v>
      </c>
      <c r="I38" s="36">
        <v>2324.67</v>
      </c>
      <c r="J38" s="35">
        <v>22.245639999999998</v>
      </c>
      <c r="K38" s="36">
        <v>2324.67</v>
      </c>
      <c r="L38" s="37">
        <f>J38/K38</f>
        <v>0.009569375438234242</v>
      </c>
      <c r="M38" s="38">
        <v>288.96</v>
      </c>
      <c r="N38" s="38">
        <f>L38*M38</f>
        <v>2.7651667266321662</v>
      </c>
      <c r="O38" s="38">
        <f>L38*60*1000</f>
        <v>574.1625262940545</v>
      </c>
      <c r="P38" s="39">
        <f>O38*M38/1000</f>
        <v>165.91000359793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167"/>
      <c r="B39" s="24" t="s">
        <v>267</v>
      </c>
      <c r="C39" s="34">
        <v>24</v>
      </c>
      <c r="D39" s="34">
        <v>1991</v>
      </c>
      <c r="E39" s="35">
        <v>17.29</v>
      </c>
      <c r="F39" s="35">
        <v>2.21544</v>
      </c>
      <c r="G39" s="35">
        <v>3.86</v>
      </c>
      <c r="H39" s="35">
        <v>11.23456</v>
      </c>
      <c r="I39" s="36">
        <v>1163.97</v>
      </c>
      <c r="J39" s="35">
        <v>11.2346</v>
      </c>
      <c r="K39" s="36">
        <v>1163.97</v>
      </c>
      <c r="L39" s="37">
        <v>0.00965196697509386</v>
      </c>
      <c r="M39" s="35">
        <v>238.165</v>
      </c>
      <c r="N39" s="38">
        <v>2.298760714623229</v>
      </c>
      <c r="O39" s="38">
        <v>579.1180185056315</v>
      </c>
      <c r="P39" s="39">
        <v>137.92564287739376</v>
      </c>
      <c r="Q39" s="11"/>
      <c r="R39" s="10"/>
      <c r="S39" s="10"/>
    </row>
    <row r="40" spans="1:26" s="9" customFormat="1" ht="12.75">
      <c r="A40" s="167"/>
      <c r="B40" s="28" t="s">
        <v>138</v>
      </c>
      <c r="C40" s="78">
        <v>71</v>
      </c>
      <c r="D40" s="34">
        <v>1984</v>
      </c>
      <c r="E40" s="35">
        <f>+F40+G40+H40</f>
        <v>34.421797</v>
      </c>
      <c r="F40" s="79">
        <v>3.92394</v>
      </c>
      <c r="G40" s="79">
        <v>8.64</v>
      </c>
      <c r="H40" s="79">
        <v>21.857857</v>
      </c>
      <c r="I40" s="80">
        <v>2249.59</v>
      </c>
      <c r="J40" s="221">
        <v>21.857857</v>
      </c>
      <c r="K40" s="80">
        <v>2249.59</v>
      </c>
      <c r="L40" s="37">
        <f>+J40/K40</f>
        <v>0.00971637365030961</v>
      </c>
      <c r="M40" s="38">
        <v>306.508</v>
      </c>
      <c r="N40" s="38">
        <f>+L40*M40</f>
        <v>2.978146254809098</v>
      </c>
      <c r="O40" s="38">
        <f>+L40*60*1000</f>
        <v>582.9824190185766</v>
      </c>
      <c r="P40" s="39">
        <f>+N40*60</f>
        <v>178.68877528854588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167"/>
      <c r="B41" s="24" t="s">
        <v>543</v>
      </c>
      <c r="C41" s="34">
        <v>60</v>
      </c>
      <c r="D41" s="34">
        <v>1965</v>
      </c>
      <c r="E41" s="35">
        <f>F41+G41+H41</f>
        <v>42.133</v>
      </c>
      <c r="F41" s="35">
        <v>6.14324</v>
      </c>
      <c r="G41" s="35">
        <v>9.6</v>
      </c>
      <c r="H41" s="35">
        <v>26.389760000000003</v>
      </c>
      <c r="I41" s="36">
        <v>2701.1</v>
      </c>
      <c r="J41" s="35">
        <v>26.389760000000003</v>
      </c>
      <c r="K41" s="36">
        <v>2701.1</v>
      </c>
      <c r="L41" s="37">
        <f>J41/K41</f>
        <v>0.009770004812854024</v>
      </c>
      <c r="M41" s="38">
        <v>288.96</v>
      </c>
      <c r="N41" s="38">
        <f>L41*M41</f>
        <v>2.8231405907222986</v>
      </c>
      <c r="O41" s="38">
        <f>L41*60*1000</f>
        <v>586.2002887712414</v>
      </c>
      <c r="P41" s="39">
        <f>O41*M41/1000</f>
        <v>169.3884354433379</v>
      </c>
      <c r="R41" s="10"/>
      <c r="S41" s="10"/>
      <c r="Z41" s="14"/>
    </row>
    <row r="42" spans="1:16" s="9" customFormat="1" ht="12.75" customHeight="1">
      <c r="A42" s="167"/>
      <c r="B42" s="24" t="s">
        <v>322</v>
      </c>
      <c r="C42" s="34">
        <v>30</v>
      </c>
      <c r="D42" s="34">
        <v>1985</v>
      </c>
      <c r="E42" s="35">
        <v>23.174</v>
      </c>
      <c r="F42" s="35">
        <v>3.595</v>
      </c>
      <c r="G42" s="35">
        <v>4.8</v>
      </c>
      <c r="H42" s="35">
        <v>14.779</v>
      </c>
      <c r="I42" s="36">
        <v>1495.81</v>
      </c>
      <c r="J42" s="35">
        <v>14.779</v>
      </c>
      <c r="K42" s="36">
        <v>1495.81</v>
      </c>
      <c r="L42" s="37">
        <f>J42/K42</f>
        <v>0.009880265541746612</v>
      </c>
      <c r="M42" s="38">
        <v>257.241</v>
      </c>
      <c r="N42" s="38">
        <f>L42*M42</f>
        <v>2.54160938822444</v>
      </c>
      <c r="O42" s="38">
        <f>L42*60*1000</f>
        <v>592.8159325047967</v>
      </c>
      <c r="P42" s="39">
        <f>O42*M42/1000</f>
        <v>152.4965632934664</v>
      </c>
    </row>
    <row r="43" spans="1:22" s="9" customFormat="1" ht="12.75">
      <c r="A43" s="167"/>
      <c r="B43" s="24" t="s">
        <v>719</v>
      </c>
      <c r="C43" s="34">
        <v>36</v>
      </c>
      <c r="D43" s="34" t="s">
        <v>30</v>
      </c>
      <c r="E43" s="92">
        <v>31.78</v>
      </c>
      <c r="F43" s="92">
        <v>3</v>
      </c>
      <c r="G43" s="92">
        <v>5.87</v>
      </c>
      <c r="H43" s="92">
        <v>22.91</v>
      </c>
      <c r="I43" s="36">
        <v>2305.31</v>
      </c>
      <c r="J43" s="227">
        <v>22.15</v>
      </c>
      <c r="K43" s="36">
        <v>2232.72</v>
      </c>
      <c r="L43" s="122">
        <v>0.00992063492063492</v>
      </c>
      <c r="M43" s="165">
        <v>223.6</v>
      </c>
      <c r="N43" s="95">
        <v>2.218253968253968</v>
      </c>
      <c r="O43" s="95">
        <v>595.2380952380952</v>
      </c>
      <c r="P43" s="96">
        <v>133.09523809523807</v>
      </c>
      <c r="Q43" s="10"/>
      <c r="R43" s="10"/>
      <c r="S43" s="10"/>
      <c r="T43" s="12"/>
      <c r="U43" s="13"/>
      <c r="V43" s="13"/>
    </row>
    <row r="44" spans="1:19" s="9" customFormat="1" ht="12.75">
      <c r="A44" s="167"/>
      <c r="B44" s="24" t="s">
        <v>752</v>
      </c>
      <c r="C44" s="34">
        <v>51</v>
      </c>
      <c r="D44" s="34" t="s">
        <v>296</v>
      </c>
      <c r="E44" s="35">
        <v>37.3</v>
      </c>
      <c r="F44" s="35">
        <v>3.819</v>
      </c>
      <c r="G44" s="35">
        <v>7.84</v>
      </c>
      <c r="H44" s="35">
        <v>25.741</v>
      </c>
      <c r="I44" s="36">
        <v>2586.98</v>
      </c>
      <c r="J44" s="37">
        <v>25.7</v>
      </c>
      <c r="K44" s="36">
        <v>2586.98</v>
      </c>
      <c r="L44" s="37">
        <v>0.009934363620901592</v>
      </c>
      <c r="M44" s="38">
        <v>216.8</v>
      </c>
      <c r="N44" s="38">
        <v>2.1537700330114653</v>
      </c>
      <c r="O44" s="38">
        <v>596.0618172540956</v>
      </c>
      <c r="P44" s="39">
        <v>129.22620198068793</v>
      </c>
      <c r="Q44" s="11"/>
      <c r="R44" s="10"/>
      <c r="S44" s="10"/>
    </row>
    <row r="45" spans="1:26" s="14" customFormat="1" ht="12.75" customHeight="1">
      <c r="A45" s="167"/>
      <c r="B45" s="24" t="s">
        <v>879</v>
      </c>
      <c r="C45" s="34">
        <v>60</v>
      </c>
      <c r="D45" s="34">
        <v>1966</v>
      </c>
      <c r="E45" s="35">
        <f>F45+G45+H45</f>
        <v>44.826</v>
      </c>
      <c r="F45" s="35">
        <v>8.268237000000001</v>
      </c>
      <c r="G45" s="35">
        <v>9.6</v>
      </c>
      <c r="H45" s="35">
        <v>26.957763</v>
      </c>
      <c r="I45" s="36">
        <v>2708.28</v>
      </c>
      <c r="J45" s="35">
        <v>26.957763</v>
      </c>
      <c r="K45" s="36">
        <v>2708.28</v>
      </c>
      <c r="L45" s="37">
        <f>J45/K45</f>
        <v>0.009953831583145022</v>
      </c>
      <c r="M45" s="38">
        <v>288.96</v>
      </c>
      <c r="N45" s="38">
        <f>L45*M45</f>
        <v>2.876259174265585</v>
      </c>
      <c r="O45" s="38">
        <f>L45*60*1000</f>
        <v>597.2298949887013</v>
      </c>
      <c r="P45" s="39">
        <f>O45*M45/1000</f>
        <v>172.57555045593512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167"/>
      <c r="B46" s="24" t="s">
        <v>31</v>
      </c>
      <c r="C46" s="34">
        <v>52</v>
      </c>
      <c r="D46" s="34">
        <v>2009</v>
      </c>
      <c r="E46" s="35">
        <v>38.854</v>
      </c>
      <c r="F46" s="35">
        <v>7.944371</v>
      </c>
      <c r="G46" s="35">
        <v>4.16</v>
      </c>
      <c r="H46" s="35">
        <v>26.749629</v>
      </c>
      <c r="I46" s="36">
        <v>2687.24</v>
      </c>
      <c r="J46" s="37">
        <v>26.749631</v>
      </c>
      <c r="K46" s="36">
        <v>2687.24</v>
      </c>
      <c r="L46" s="37">
        <f>J46/K46</f>
        <v>0.009954314091781904</v>
      </c>
      <c r="M46" s="34">
        <v>297.67900000000003</v>
      </c>
      <c r="N46" s="38">
        <f>L46*M46</f>
        <v>2.9631902645275456</v>
      </c>
      <c r="O46" s="38">
        <f>L46*60*1000</f>
        <v>597.2588455069142</v>
      </c>
      <c r="P46" s="39">
        <f>O46*M46/1000</f>
        <v>177.79141587165276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167"/>
      <c r="B47" s="28" t="s">
        <v>139</v>
      </c>
      <c r="C47" s="78">
        <v>36</v>
      </c>
      <c r="D47" s="34">
        <v>2008</v>
      </c>
      <c r="E47" s="35">
        <f>+F47+G47+H47</f>
        <v>8.447125</v>
      </c>
      <c r="F47" s="79">
        <v>1.632</v>
      </c>
      <c r="G47" s="79">
        <v>0.6751250000000001</v>
      </c>
      <c r="H47" s="79">
        <v>6.140000000000001</v>
      </c>
      <c r="I47" s="80">
        <v>1123.59</v>
      </c>
      <c r="J47" s="221">
        <v>6.140000000000001</v>
      </c>
      <c r="K47" s="80">
        <v>613.96</v>
      </c>
      <c r="L47" s="37">
        <f>+J47/K47</f>
        <v>0.01000065150824158</v>
      </c>
      <c r="M47" s="38">
        <v>306.508</v>
      </c>
      <c r="N47" s="38">
        <f>+L47*M47</f>
        <v>3.06527969248811</v>
      </c>
      <c r="O47" s="38">
        <f>+L47*60*1000</f>
        <v>600.0390904944948</v>
      </c>
      <c r="P47" s="39">
        <f>+N47*60</f>
        <v>183.91678154928658</v>
      </c>
      <c r="R47" s="10"/>
      <c r="S47" s="10"/>
    </row>
    <row r="48" spans="1:19" s="9" customFormat="1" ht="13.5" customHeight="1">
      <c r="A48" s="167"/>
      <c r="B48" s="24" t="s">
        <v>880</v>
      </c>
      <c r="C48" s="34">
        <v>60</v>
      </c>
      <c r="D48" s="34">
        <v>1964</v>
      </c>
      <c r="E48" s="35">
        <f>F48+G48+H48</f>
        <v>44.39</v>
      </c>
      <c r="F48" s="35">
        <v>5.9178</v>
      </c>
      <c r="G48" s="35">
        <v>9.6</v>
      </c>
      <c r="H48" s="35">
        <v>28.8722</v>
      </c>
      <c r="I48" s="36">
        <v>2880.51</v>
      </c>
      <c r="J48" s="35">
        <v>28.8722</v>
      </c>
      <c r="K48" s="36">
        <v>2880.51</v>
      </c>
      <c r="L48" s="37">
        <f>J48/K48</f>
        <v>0.010023294486045872</v>
      </c>
      <c r="M48" s="38">
        <v>288.96</v>
      </c>
      <c r="N48" s="38">
        <f>L48*M48</f>
        <v>2.896331174687815</v>
      </c>
      <c r="O48" s="38">
        <f>L48*60*1000</f>
        <v>601.3976691627523</v>
      </c>
      <c r="P48" s="39">
        <f>O48*M48/1000</f>
        <v>173.77987048126892</v>
      </c>
      <c r="R48" s="10"/>
      <c r="S48" s="10"/>
    </row>
    <row r="49" spans="1:26" s="9" customFormat="1" ht="12.75" customHeight="1">
      <c r="A49" s="167"/>
      <c r="B49" s="24" t="s">
        <v>683</v>
      </c>
      <c r="C49" s="34">
        <v>20</v>
      </c>
      <c r="D49" s="34" t="s">
        <v>30</v>
      </c>
      <c r="E49" s="35">
        <f>F49+G49+H49</f>
        <v>17.72</v>
      </c>
      <c r="F49" s="35">
        <v>2.091</v>
      </c>
      <c r="G49" s="35">
        <v>3.2</v>
      </c>
      <c r="H49" s="35">
        <v>12.429</v>
      </c>
      <c r="I49" s="36">
        <v>1239.08</v>
      </c>
      <c r="J49" s="37">
        <v>12.429</v>
      </c>
      <c r="K49" s="36">
        <v>1239.08</v>
      </c>
      <c r="L49" s="37">
        <f>J49/K49</f>
        <v>0.010030829324983052</v>
      </c>
      <c r="M49" s="38">
        <v>224.9</v>
      </c>
      <c r="N49" s="38">
        <f>L49*M49</f>
        <v>2.2559335151886883</v>
      </c>
      <c r="O49" s="38">
        <f>L49*60*1000</f>
        <v>601.8497594989831</v>
      </c>
      <c r="P49" s="39">
        <f>O49*M49/1000</f>
        <v>135.3560109113213</v>
      </c>
      <c r="R49" s="10"/>
      <c r="S49" s="10"/>
      <c r="Z49" s="14"/>
    </row>
    <row r="50" spans="1:19" s="9" customFormat="1" ht="12.75">
      <c r="A50" s="167"/>
      <c r="B50" s="24" t="s">
        <v>269</v>
      </c>
      <c r="C50" s="34">
        <v>55</v>
      </c>
      <c r="D50" s="34">
        <v>1966</v>
      </c>
      <c r="E50" s="35">
        <v>39.66</v>
      </c>
      <c r="F50" s="35">
        <v>5.081578</v>
      </c>
      <c r="G50" s="35">
        <v>8.8</v>
      </c>
      <c r="H50" s="35">
        <v>25.7784</v>
      </c>
      <c r="I50" s="36">
        <v>2564.02</v>
      </c>
      <c r="J50" s="35">
        <v>25.7784</v>
      </c>
      <c r="K50" s="36">
        <v>2564.02</v>
      </c>
      <c r="L50" s="37">
        <v>0.010053899735571485</v>
      </c>
      <c r="M50" s="35">
        <v>238.165</v>
      </c>
      <c r="N50" s="38">
        <v>2.3944870305223827</v>
      </c>
      <c r="O50" s="38">
        <v>603.2339841342891</v>
      </c>
      <c r="P50" s="39">
        <v>143.66922183134295</v>
      </c>
      <c r="R50" s="10"/>
      <c r="S50" s="10"/>
    </row>
    <row r="51" spans="1:19" s="9" customFormat="1" ht="12.75">
      <c r="A51" s="167"/>
      <c r="B51" s="24" t="s">
        <v>32</v>
      </c>
      <c r="C51" s="34">
        <v>40</v>
      </c>
      <c r="D51" s="34">
        <v>2007</v>
      </c>
      <c r="E51" s="35">
        <v>34.233</v>
      </c>
      <c r="F51" s="35">
        <v>7.358615</v>
      </c>
      <c r="G51" s="35">
        <v>3.2</v>
      </c>
      <c r="H51" s="35">
        <v>23.674384</v>
      </c>
      <c r="I51" s="36">
        <v>2350.71</v>
      </c>
      <c r="J51" s="37">
        <v>23.674384</v>
      </c>
      <c r="K51" s="36">
        <v>2350.71</v>
      </c>
      <c r="L51" s="37">
        <f>J51/K51</f>
        <v>0.010071163180485896</v>
      </c>
      <c r="M51" s="34">
        <v>297.67900000000003</v>
      </c>
      <c r="N51" s="38">
        <f>L51*M51</f>
        <v>2.9979737844038614</v>
      </c>
      <c r="O51" s="38">
        <f>L51*60*1000</f>
        <v>604.2697908291537</v>
      </c>
      <c r="P51" s="39">
        <f>O51*M51/1000</f>
        <v>179.8784270642317</v>
      </c>
      <c r="R51" s="10"/>
      <c r="S51" s="10"/>
    </row>
    <row r="52" spans="1:19" s="9" customFormat="1" ht="12.75">
      <c r="A52" s="167"/>
      <c r="B52" s="24" t="s">
        <v>325</v>
      </c>
      <c r="C52" s="34">
        <v>30</v>
      </c>
      <c r="D52" s="34">
        <v>1987</v>
      </c>
      <c r="E52" s="35">
        <v>23.98</v>
      </c>
      <c r="F52" s="35">
        <v>3.09</v>
      </c>
      <c r="G52" s="35">
        <v>4.8</v>
      </c>
      <c r="H52" s="35">
        <v>16.09</v>
      </c>
      <c r="I52" s="36">
        <v>1596.15</v>
      </c>
      <c r="J52" s="35">
        <v>16.09</v>
      </c>
      <c r="K52" s="36">
        <v>1596.15</v>
      </c>
      <c r="L52" s="37">
        <f>J52/K52</f>
        <v>0.010080506218087272</v>
      </c>
      <c r="M52" s="38">
        <v>257.241</v>
      </c>
      <c r="N52" s="38">
        <f>L52*M52</f>
        <v>2.5931195000469875</v>
      </c>
      <c r="O52" s="38">
        <f>L52*60*1000</f>
        <v>604.8303730852364</v>
      </c>
      <c r="P52" s="39">
        <f>O52*M52/1000</f>
        <v>155.58717000281928</v>
      </c>
      <c r="R52" s="10"/>
      <c r="S52" s="10"/>
    </row>
    <row r="53" spans="1:19" s="9" customFormat="1" ht="12.75">
      <c r="A53" s="167"/>
      <c r="B53" s="24" t="s">
        <v>881</v>
      </c>
      <c r="C53" s="34">
        <v>61</v>
      </c>
      <c r="D53" s="34">
        <v>1963</v>
      </c>
      <c r="E53" s="35">
        <f>F53+G53+H53</f>
        <v>45.023</v>
      </c>
      <c r="F53" s="35">
        <v>6.166235</v>
      </c>
      <c r="G53" s="35">
        <v>9.6</v>
      </c>
      <c r="H53" s="35">
        <v>29.256765</v>
      </c>
      <c r="I53" s="36">
        <v>2879.9500000000003</v>
      </c>
      <c r="J53" s="35">
        <v>29.256765</v>
      </c>
      <c r="K53" s="36">
        <v>2879.9500000000003</v>
      </c>
      <c r="L53" s="37">
        <f>J53/K53</f>
        <v>0.010158775325960519</v>
      </c>
      <c r="M53" s="38">
        <v>288.96</v>
      </c>
      <c r="N53" s="38">
        <f>L53*M53</f>
        <v>2.9354797181895513</v>
      </c>
      <c r="O53" s="38">
        <f>L53*60*1000</f>
        <v>609.5265195576311</v>
      </c>
      <c r="P53" s="39">
        <f>O53*M53/1000</f>
        <v>176.12878309137307</v>
      </c>
      <c r="R53" s="10"/>
      <c r="S53" s="10"/>
    </row>
    <row r="54" spans="1:19" s="9" customFormat="1" ht="12.75" customHeight="1">
      <c r="A54" s="167"/>
      <c r="B54" s="28" t="s">
        <v>331</v>
      </c>
      <c r="C54" s="78">
        <v>11</v>
      </c>
      <c r="D54" s="34">
        <v>1967</v>
      </c>
      <c r="E54" s="35">
        <f>+F54+G54+H54</f>
        <v>41.891001</v>
      </c>
      <c r="F54" s="79">
        <v>6.82405</v>
      </c>
      <c r="G54" s="79">
        <v>8.8</v>
      </c>
      <c r="H54" s="79">
        <v>26.266951</v>
      </c>
      <c r="I54" s="80">
        <v>2582.18</v>
      </c>
      <c r="J54" s="221">
        <v>26.266951</v>
      </c>
      <c r="K54" s="80">
        <v>2582.18</v>
      </c>
      <c r="L54" s="37">
        <f>+J54/K54</f>
        <v>0.010172393481476891</v>
      </c>
      <c r="M54" s="38">
        <v>306.508</v>
      </c>
      <c r="N54" s="38">
        <f>+L54*M54</f>
        <v>3.1179199812205187</v>
      </c>
      <c r="O54" s="38">
        <f>+L54*60*1000</f>
        <v>610.3436088886135</v>
      </c>
      <c r="P54" s="39">
        <f>+N54*60</f>
        <v>187.07519887323113</v>
      </c>
      <c r="R54" s="10"/>
      <c r="S54" s="10"/>
    </row>
    <row r="55" spans="1:19" s="9" customFormat="1" ht="12.75" customHeight="1">
      <c r="A55" s="167"/>
      <c r="B55" s="24" t="s">
        <v>580</v>
      </c>
      <c r="C55" s="34">
        <v>40</v>
      </c>
      <c r="D55" s="34">
        <v>2004</v>
      </c>
      <c r="E55" s="35">
        <v>41.97</v>
      </c>
      <c r="F55" s="35">
        <v>9.575</v>
      </c>
      <c r="G55" s="35"/>
      <c r="H55" s="35">
        <f>E55-F55-G55</f>
        <v>32.394999999999996</v>
      </c>
      <c r="I55" s="36">
        <v>3182.5</v>
      </c>
      <c r="J55" s="37">
        <f>H55</f>
        <v>32.394999999999996</v>
      </c>
      <c r="K55" s="36">
        <f>I55</f>
        <v>3182.5</v>
      </c>
      <c r="L55" s="37">
        <f>J55/K55</f>
        <v>0.01017910447761194</v>
      </c>
      <c r="M55" s="38">
        <v>278.39</v>
      </c>
      <c r="N55" s="38">
        <f>L55*M55</f>
        <v>2.8337608955223876</v>
      </c>
      <c r="O55" s="38">
        <f>L55*60*1000</f>
        <v>610.7462686567163</v>
      </c>
      <c r="P55" s="39">
        <f>O55*M55/1000</f>
        <v>170.02565373134325</v>
      </c>
      <c r="R55" s="10"/>
      <c r="S55" s="10"/>
    </row>
    <row r="56" spans="1:19" s="9" customFormat="1" ht="12.75">
      <c r="A56" s="167"/>
      <c r="B56" s="33" t="s">
        <v>143</v>
      </c>
      <c r="C56" s="91">
        <v>46</v>
      </c>
      <c r="D56" s="91">
        <v>1993</v>
      </c>
      <c r="E56" s="92">
        <v>47.162976</v>
      </c>
      <c r="F56" s="92">
        <v>6.357303</v>
      </c>
      <c r="G56" s="92">
        <v>9.84</v>
      </c>
      <c r="H56" s="92">
        <v>30.96569</v>
      </c>
      <c r="I56" s="93">
        <v>2941.14</v>
      </c>
      <c r="J56" s="227">
        <v>27.617114</v>
      </c>
      <c r="K56" s="93">
        <v>2706.72</v>
      </c>
      <c r="L56" s="94">
        <v>0.010203</v>
      </c>
      <c r="M56" s="123">
        <v>275.7</v>
      </c>
      <c r="N56" s="95">
        <f>L56*M56*1.09</f>
        <v>3.066134139</v>
      </c>
      <c r="O56" s="95">
        <f>L56*60*1000</f>
        <v>612.1800000000001</v>
      </c>
      <c r="P56" s="96">
        <f>O56*M56/1000</f>
        <v>168.778026</v>
      </c>
      <c r="Q56" s="11"/>
      <c r="R56" s="10"/>
      <c r="S56" s="10"/>
    </row>
    <row r="57" spans="1:19" s="9" customFormat="1" ht="12.75" customHeight="1">
      <c r="A57" s="167"/>
      <c r="B57" s="24" t="s">
        <v>130</v>
      </c>
      <c r="C57" s="34">
        <v>75</v>
      </c>
      <c r="D57" s="34">
        <v>1976</v>
      </c>
      <c r="E57" s="35">
        <v>61.31</v>
      </c>
      <c r="F57" s="35">
        <v>8.751</v>
      </c>
      <c r="G57" s="35">
        <v>12</v>
      </c>
      <c r="H57" s="35">
        <v>40.559</v>
      </c>
      <c r="I57" s="36">
        <v>3969.47</v>
      </c>
      <c r="J57" s="35">
        <v>40.559</v>
      </c>
      <c r="K57" s="36">
        <v>3969.47</v>
      </c>
      <c r="L57" s="37">
        <f>J57/K57</f>
        <v>0.0102177368767115</v>
      </c>
      <c r="M57" s="38">
        <v>257.241</v>
      </c>
      <c r="N57" s="38">
        <f>L57*M57</f>
        <v>2.628420851902143</v>
      </c>
      <c r="O57" s="38">
        <f>L57*60*1000</f>
        <v>613.06421260269</v>
      </c>
      <c r="P57" s="39">
        <f>O57*M57/1000</f>
        <v>157.70525111412857</v>
      </c>
      <c r="Q57" s="11"/>
      <c r="R57" s="10"/>
      <c r="S57" s="10"/>
    </row>
    <row r="58" spans="1:19" s="9" customFormat="1" ht="12.75" customHeight="1">
      <c r="A58" s="167"/>
      <c r="B58" s="24" t="s">
        <v>684</v>
      </c>
      <c r="C58" s="34">
        <v>15</v>
      </c>
      <c r="D58" s="34" t="s">
        <v>30</v>
      </c>
      <c r="E58" s="35">
        <f>F58+G58+H58</f>
        <v>17.639000000000003</v>
      </c>
      <c r="F58" s="35">
        <v>7.14</v>
      </c>
      <c r="G58" s="35">
        <v>2.25</v>
      </c>
      <c r="H58" s="35">
        <v>8.249</v>
      </c>
      <c r="I58" s="36">
        <v>807.07</v>
      </c>
      <c r="J58" s="37">
        <v>8.249</v>
      </c>
      <c r="K58" s="36">
        <v>807.07</v>
      </c>
      <c r="L58" s="37">
        <f>J58/K58</f>
        <v>0.010220922596552964</v>
      </c>
      <c r="M58" s="38">
        <v>224.9</v>
      </c>
      <c r="N58" s="38">
        <f>L58*M58</f>
        <v>2.2986854919647617</v>
      </c>
      <c r="O58" s="38">
        <f>L58*60*1000</f>
        <v>613.2553557931778</v>
      </c>
      <c r="P58" s="39">
        <f>O58*M58/1000</f>
        <v>137.9211295178857</v>
      </c>
      <c r="R58" s="10"/>
      <c r="S58" s="10"/>
    </row>
    <row r="59" spans="1:19" s="9" customFormat="1" ht="12.75">
      <c r="A59" s="167"/>
      <c r="B59" s="265" t="s">
        <v>113</v>
      </c>
      <c r="C59" s="266">
        <v>45</v>
      </c>
      <c r="D59" s="267" t="s">
        <v>30</v>
      </c>
      <c r="E59" s="268">
        <v>36.41</v>
      </c>
      <c r="F59" s="268">
        <v>5.49</v>
      </c>
      <c r="G59" s="269">
        <v>7.2</v>
      </c>
      <c r="H59" s="269">
        <v>23.72</v>
      </c>
      <c r="I59" s="270">
        <v>2319.88</v>
      </c>
      <c r="J59" s="271">
        <v>23.72</v>
      </c>
      <c r="K59" s="266">
        <v>2319.88</v>
      </c>
      <c r="L59" s="37">
        <f>J59/K59</f>
        <v>0.010224666793109988</v>
      </c>
      <c r="M59" s="272">
        <v>249.3</v>
      </c>
      <c r="N59" s="38">
        <f>L59*M59</f>
        <v>2.54900943152232</v>
      </c>
      <c r="O59" s="38">
        <f>L59*60*1000</f>
        <v>613.4800075865993</v>
      </c>
      <c r="P59" s="39">
        <f>O59*M59/1000</f>
        <v>152.94056589133922</v>
      </c>
      <c r="R59" s="10"/>
      <c r="S59" s="10"/>
    </row>
    <row r="60" spans="1:19" s="9" customFormat="1" ht="12.75">
      <c r="A60" s="167"/>
      <c r="B60" s="24" t="s">
        <v>247</v>
      </c>
      <c r="C60" s="34">
        <v>30</v>
      </c>
      <c r="D60" s="34" t="s">
        <v>248</v>
      </c>
      <c r="E60" s="35">
        <f>F60+G60+H60</f>
        <v>27.5697</v>
      </c>
      <c r="F60" s="35">
        <v>5.171</v>
      </c>
      <c r="G60" s="35">
        <v>4.8</v>
      </c>
      <c r="H60" s="35">
        <v>17.5987</v>
      </c>
      <c r="I60" s="36">
        <v>1717.43</v>
      </c>
      <c r="J60" s="37">
        <v>17.5987</v>
      </c>
      <c r="K60" s="36">
        <v>1717.43</v>
      </c>
      <c r="L60" s="37">
        <f>J60/K60</f>
        <v>0.01024711341946979</v>
      </c>
      <c r="M60" s="38">
        <v>208.5</v>
      </c>
      <c r="N60" s="38">
        <f>L60*M60</f>
        <v>2.136523147959451</v>
      </c>
      <c r="O60" s="38">
        <f>L60*1000*60</f>
        <v>614.8268051681873</v>
      </c>
      <c r="P60" s="39">
        <f>N60*60</f>
        <v>128.19138887756705</v>
      </c>
      <c r="Q60" s="11"/>
      <c r="R60" s="10"/>
      <c r="S60" s="10"/>
    </row>
    <row r="61" spans="1:19" s="9" customFormat="1" ht="12.75">
      <c r="A61" s="167"/>
      <c r="B61" s="24" t="s">
        <v>529</v>
      </c>
      <c r="C61" s="34">
        <v>45</v>
      </c>
      <c r="D61" s="34" t="s">
        <v>248</v>
      </c>
      <c r="E61" s="35">
        <v>33.379997</v>
      </c>
      <c r="F61" s="35">
        <v>3.044064</v>
      </c>
      <c r="G61" s="35">
        <v>6.48</v>
      </c>
      <c r="H61" s="35">
        <v>23.855933</v>
      </c>
      <c r="I61" s="36">
        <v>2324.7</v>
      </c>
      <c r="J61" s="35">
        <v>23.855933</v>
      </c>
      <c r="K61" s="36">
        <v>2324.7</v>
      </c>
      <c r="L61" s="37">
        <v>0.010261940465436402</v>
      </c>
      <c r="M61" s="38">
        <v>276.2</v>
      </c>
      <c r="N61" s="38">
        <v>2.834347956553534</v>
      </c>
      <c r="O61" s="38">
        <v>615.7164279261841</v>
      </c>
      <c r="P61" s="39">
        <v>170.06087739321205</v>
      </c>
      <c r="Q61" s="11"/>
      <c r="R61" s="10"/>
      <c r="S61" s="10"/>
    </row>
    <row r="62" spans="1:19" s="9" customFormat="1" ht="12.75">
      <c r="A62" s="167"/>
      <c r="B62" s="28" t="s">
        <v>328</v>
      </c>
      <c r="C62" s="78">
        <v>55</v>
      </c>
      <c r="D62" s="34">
        <v>1973</v>
      </c>
      <c r="E62" s="35">
        <f>+F62+G62+H62</f>
        <v>23.696996999999996</v>
      </c>
      <c r="F62" s="79">
        <v>2.657097</v>
      </c>
      <c r="G62" s="79">
        <v>4.8</v>
      </c>
      <c r="H62" s="79">
        <v>16.2399</v>
      </c>
      <c r="I62" s="80">
        <v>1569.45</v>
      </c>
      <c r="J62" s="221">
        <v>16.2399</v>
      </c>
      <c r="K62" s="80">
        <v>1569.45</v>
      </c>
      <c r="L62" s="37">
        <f>+J62/K62</f>
        <v>0.010347510274299913</v>
      </c>
      <c r="M62" s="38">
        <v>306.508</v>
      </c>
      <c r="N62" s="38">
        <f>+L62*M62</f>
        <v>3.1715946791551177</v>
      </c>
      <c r="O62" s="38">
        <f>+L62*60*1000</f>
        <v>620.8506164579948</v>
      </c>
      <c r="P62" s="39">
        <f>+N62*60</f>
        <v>190.29568074930705</v>
      </c>
      <c r="R62" s="10"/>
      <c r="S62" s="10"/>
    </row>
    <row r="63" spans="1:19" s="9" customFormat="1" ht="12.75">
      <c r="A63" s="167"/>
      <c r="B63" s="24" t="s">
        <v>720</v>
      </c>
      <c r="C63" s="34">
        <v>40</v>
      </c>
      <c r="D63" s="34" t="s">
        <v>30</v>
      </c>
      <c r="E63" s="92">
        <v>35.5</v>
      </c>
      <c r="F63" s="92">
        <v>5.26</v>
      </c>
      <c r="G63" s="92">
        <v>6.44</v>
      </c>
      <c r="H63" s="92">
        <v>23.8</v>
      </c>
      <c r="I63" s="36">
        <v>2287.45</v>
      </c>
      <c r="J63" s="227">
        <v>23.8</v>
      </c>
      <c r="K63" s="36">
        <v>2287.45</v>
      </c>
      <c r="L63" s="122">
        <v>0.010404599007628584</v>
      </c>
      <c r="M63" s="165">
        <v>223.6</v>
      </c>
      <c r="N63" s="95">
        <v>2.326468338105751</v>
      </c>
      <c r="O63" s="95">
        <v>624.275940457715</v>
      </c>
      <c r="P63" s="96">
        <v>139.58810028634508</v>
      </c>
      <c r="R63" s="10"/>
      <c r="S63" s="10"/>
    </row>
    <row r="64" spans="1:19" s="9" customFormat="1" ht="12.75">
      <c r="A64" s="167"/>
      <c r="B64" s="24" t="s">
        <v>323</v>
      </c>
      <c r="C64" s="34">
        <v>60</v>
      </c>
      <c r="D64" s="34">
        <v>1971</v>
      </c>
      <c r="E64" s="35">
        <v>44.467</v>
      </c>
      <c r="F64" s="35">
        <v>5.726</v>
      </c>
      <c r="G64" s="35">
        <v>9.6</v>
      </c>
      <c r="H64" s="35">
        <v>29.141</v>
      </c>
      <c r="I64" s="36">
        <v>2799.04</v>
      </c>
      <c r="J64" s="35">
        <v>29.141</v>
      </c>
      <c r="K64" s="36">
        <v>2799.04</v>
      </c>
      <c r="L64" s="37">
        <f>J64/K64</f>
        <v>0.01041106950954613</v>
      </c>
      <c r="M64" s="38">
        <v>257.241</v>
      </c>
      <c r="N64" s="38">
        <f>L64*M64</f>
        <v>2.6781539317051557</v>
      </c>
      <c r="O64" s="38">
        <f>L64*60*1000</f>
        <v>624.6641705727678</v>
      </c>
      <c r="P64" s="39">
        <f>O64*M64/1000</f>
        <v>160.68923590230935</v>
      </c>
      <c r="R64" s="10"/>
      <c r="S64" s="10"/>
    </row>
    <row r="65" spans="1:19" s="9" customFormat="1" ht="12.75">
      <c r="A65" s="167"/>
      <c r="B65" s="24" t="s">
        <v>787</v>
      </c>
      <c r="C65" s="34">
        <v>15</v>
      </c>
      <c r="D65" s="34">
        <v>2006</v>
      </c>
      <c r="E65" s="35">
        <v>14.9</v>
      </c>
      <c r="F65" s="35">
        <v>2.29</v>
      </c>
      <c r="G65" s="35">
        <v>1.2</v>
      </c>
      <c r="H65" s="35">
        <v>11.45</v>
      </c>
      <c r="I65" s="142"/>
      <c r="J65" s="37">
        <v>11.5</v>
      </c>
      <c r="K65" s="36">
        <v>1104</v>
      </c>
      <c r="L65" s="37">
        <v>0.010416666666666666</v>
      </c>
      <c r="M65" s="38">
        <v>232.6</v>
      </c>
      <c r="N65" s="38">
        <v>2.4229166666666666</v>
      </c>
      <c r="O65" s="38">
        <v>625</v>
      </c>
      <c r="P65" s="39">
        <v>145.375</v>
      </c>
      <c r="R65" s="10"/>
      <c r="S65" s="10"/>
    </row>
    <row r="66" spans="1:19" s="9" customFormat="1" ht="12.75">
      <c r="A66" s="167"/>
      <c r="B66" s="24" t="s">
        <v>882</v>
      </c>
      <c r="C66" s="34">
        <v>40</v>
      </c>
      <c r="D66" s="34" t="s">
        <v>30</v>
      </c>
      <c r="E66" s="35">
        <f>F66+G66+H66</f>
        <v>35.303</v>
      </c>
      <c r="F66" s="35">
        <v>5.1851199999999995</v>
      </c>
      <c r="G66" s="35">
        <v>6.4</v>
      </c>
      <c r="H66" s="35">
        <v>23.71788</v>
      </c>
      <c r="I66" s="36">
        <v>2270.57</v>
      </c>
      <c r="J66" s="35">
        <v>23.71788</v>
      </c>
      <c r="K66" s="36">
        <v>2270.57</v>
      </c>
      <c r="L66" s="37">
        <f>J66/K66</f>
        <v>0.010445782336593894</v>
      </c>
      <c r="M66" s="38">
        <v>288.96</v>
      </c>
      <c r="N66" s="38">
        <f>L66*M66</f>
        <v>3.0184132639821715</v>
      </c>
      <c r="O66" s="38">
        <f>L66*60*1000</f>
        <v>626.7469401956336</v>
      </c>
      <c r="P66" s="39">
        <f>O66*M66/1000</f>
        <v>181.10479583893027</v>
      </c>
      <c r="R66" s="10"/>
      <c r="S66" s="10"/>
    </row>
    <row r="67" spans="1:19" s="9" customFormat="1" ht="12.75">
      <c r="A67" s="167"/>
      <c r="B67" s="24" t="s">
        <v>617</v>
      </c>
      <c r="C67" s="34">
        <v>30</v>
      </c>
      <c r="D67" s="34">
        <v>1969</v>
      </c>
      <c r="E67" s="35">
        <v>34.934</v>
      </c>
      <c r="F67" s="35">
        <v>5.246</v>
      </c>
      <c r="G67" s="35">
        <v>2.33</v>
      </c>
      <c r="H67" s="35">
        <v>27.358</v>
      </c>
      <c r="I67" s="36">
        <v>2606.4</v>
      </c>
      <c r="J67" s="35">
        <v>27.358</v>
      </c>
      <c r="K67" s="36">
        <v>2606.4</v>
      </c>
      <c r="L67" s="37">
        <f>J67/K67</f>
        <v>0.01049647022713321</v>
      </c>
      <c r="M67" s="38">
        <v>257.241</v>
      </c>
      <c r="N67" s="38">
        <f>L67*M67</f>
        <v>2.700122497697974</v>
      </c>
      <c r="O67" s="38">
        <f>L67*60*1000</f>
        <v>629.7882136279926</v>
      </c>
      <c r="P67" s="39">
        <f>O67*M67/1000</f>
        <v>162.00734986187842</v>
      </c>
      <c r="R67" s="10"/>
      <c r="S67" s="10"/>
    </row>
    <row r="68" spans="1:19" s="9" customFormat="1" ht="12.75" customHeight="1">
      <c r="A68" s="167"/>
      <c r="B68" s="24" t="s">
        <v>507</v>
      </c>
      <c r="C68" s="34">
        <v>45</v>
      </c>
      <c r="D68" s="34">
        <v>1990</v>
      </c>
      <c r="E68" s="35">
        <v>36.693</v>
      </c>
      <c r="F68" s="35">
        <v>4.935</v>
      </c>
      <c r="G68" s="35">
        <v>7.2</v>
      </c>
      <c r="H68" s="35">
        <v>24.558</v>
      </c>
      <c r="I68" s="36">
        <v>2333.65</v>
      </c>
      <c r="J68" s="37">
        <v>24.558</v>
      </c>
      <c r="K68" s="36">
        <v>2333.65</v>
      </c>
      <c r="L68" s="37">
        <v>0.010523428963212135</v>
      </c>
      <c r="M68" s="38">
        <v>217.35</v>
      </c>
      <c r="N68" s="38">
        <v>2.2872672851541576</v>
      </c>
      <c r="O68" s="38">
        <v>631.4057377927281</v>
      </c>
      <c r="P68" s="39">
        <v>137.23603710924945</v>
      </c>
      <c r="Q68" s="11"/>
      <c r="R68" s="10"/>
      <c r="S68" s="10"/>
    </row>
    <row r="69" spans="1:19" s="9" customFormat="1" ht="12.75" customHeight="1">
      <c r="A69" s="167"/>
      <c r="B69" s="24" t="s">
        <v>883</v>
      </c>
      <c r="C69" s="34">
        <v>40</v>
      </c>
      <c r="D69" s="34">
        <v>1974</v>
      </c>
      <c r="E69" s="35">
        <f>F69+G69+H69</f>
        <v>35.232</v>
      </c>
      <c r="F69" s="35">
        <v>5.4502369999999996</v>
      </c>
      <c r="G69" s="35">
        <v>6.4</v>
      </c>
      <c r="H69" s="35">
        <v>23.381763000000003</v>
      </c>
      <c r="I69" s="36">
        <v>2221.43</v>
      </c>
      <c r="J69" s="35">
        <v>23.381763000000003</v>
      </c>
      <c r="K69" s="36">
        <v>2221.43</v>
      </c>
      <c r="L69" s="37">
        <f>J69/K69</f>
        <v>0.010525545707044564</v>
      </c>
      <c r="M69" s="38">
        <v>288.96</v>
      </c>
      <c r="N69" s="38">
        <f>L69*M69</f>
        <v>3.041461687507597</v>
      </c>
      <c r="O69" s="38">
        <f>L69*60*1000</f>
        <v>631.5327424226739</v>
      </c>
      <c r="P69" s="39">
        <f>O69*M69/1000</f>
        <v>182.48770125045584</v>
      </c>
      <c r="R69" s="10"/>
      <c r="S69" s="10"/>
    </row>
    <row r="70" spans="1:25" s="9" customFormat="1" ht="12.75" customHeight="1">
      <c r="A70" s="167"/>
      <c r="B70" s="24" t="s">
        <v>530</v>
      </c>
      <c r="C70" s="34">
        <v>45</v>
      </c>
      <c r="D70" s="34" t="s">
        <v>248</v>
      </c>
      <c r="E70" s="35">
        <v>34.499998</v>
      </c>
      <c r="F70" s="35">
        <v>3.445308</v>
      </c>
      <c r="G70" s="35">
        <v>6.8</v>
      </c>
      <c r="H70" s="35">
        <v>24.25469</v>
      </c>
      <c r="I70" s="36">
        <v>2290.41</v>
      </c>
      <c r="J70" s="35">
        <v>24.25469</v>
      </c>
      <c r="K70" s="36">
        <v>2290.41</v>
      </c>
      <c r="L70" s="37">
        <v>0.010589671718163997</v>
      </c>
      <c r="M70" s="38">
        <v>276.2</v>
      </c>
      <c r="N70" s="38">
        <v>2.924867328556896</v>
      </c>
      <c r="O70" s="38">
        <v>635.3803030898398</v>
      </c>
      <c r="P70" s="39">
        <v>175.49203971341373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167"/>
      <c r="B71" s="24" t="s">
        <v>68</v>
      </c>
      <c r="C71" s="34">
        <v>60</v>
      </c>
      <c r="D71" s="34">
        <v>2005</v>
      </c>
      <c r="E71" s="35">
        <v>68.32</v>
      </c>
      <c r="F71" s="35">
        <v>10.6</v>
      </c>
      <c r="G71" s="35">
        <v>4.96</v>
      </c>
      <c r="H71" s="35">
        <f>E71-F71-G71</f>
        <v>52.75999999999999</v>
      </c>
      <c r="I71" s="36">
        <v>4933</v>
      </c>
      <c r="J71" s="37">
        <f>H71/I71*K71</f>
        <v>51.19848368132981</v>
      </c>
      <c r="K71" s="34">
        <v>4787</v>
      </c>
      <c r="L71" s="37">
        <f>J71/K71</f>
        <v>0.010695317251165617</v>
      </c>
      <c r="M71" s="38">
        <v>316.7540000000001</v>
      </c>
      <c r="N71" s="38">
        <f>L71*M71</f>
        <v>3.387784520575715</v>
      </c>
      <c r="O71" s="38">
        <f>L71*60*1000</f>
        <v>641.719035069937</v>
      </c>
      <c r="P71" s="39">
        <f>O71*M71/1000</f>
        <v>203.26707123454287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167"/>
      <c r="B72" s="24" t="s">
        <v>652</v>
      </c>
      <c r="C72" s="34">
        <v>52</v>
      </c>
      <c r="D72" s="34">
        <v>1973</v>
      </c>
      <c r="E72" s="35">
        <v>43.674969</v>
      </c>
      <c r="F72" s="35">
        <v>3.839943</v>
      </c>
      <c r="G72" s="35">
        <v>8.01</v>
      </c>
      <c r="H72" s="35">
        <v>31.825026</v>
      </c>
      <c r="I72" s="36">
        <v>2742.01</v>
      </c>
      <c r="J72" s="37">
        <v>28.124056</v>
      </c>
      <c r="K72" s="36">
        <v>2624.91</v>
      </c>
      <c r="L72" s="37">
        <f>J72/K72</f>
        <v>0.010714293442441836</v>
      </c>
      <c r="M72" s="38">
        <v>249</v>
      </c>
      <c r="N72" s="38">
        <f>L72*M72</f>
        <v>2.6678590671680174</v>
      </c>
      <c r="O72" s="38">
        <f>L72*60*1000</f>
        <v>642.8576065465102</v>
      </c>
      <c r="P72" s="39">
        <f>O72*M72/1000</f>
        <v>160.07154403008104</v>
      </c>
      <c r="R72" s="10"/>
      <c r="S72" s="10"/>
    </row>
    <row r="73" spans="1:25" s="9" customFormat="1" ht="12.75" customHeight="1">
      <c r="A73" s="167"/>
      <c r="B73" s="24" t="s">
        <v>618</v>
      </c>
      <c r="C73" s="34">
        <v>45</v>
      </c>
      <c r="D73" s="34">
        <v>1973</v>
      </c>
      <c r="E73" s="35">
        <v>37.014</v>
      </c>
      <c r="F73" s="35">
        <v>4.707</v>
      </c>
      <c r="G73" s="35">
        <v>7.2</v>
      </c>
      <c r="H73" s="35">
        <v>25.107</v>
      </c>
      <c r="I73" s="36">
        <v>2317.74</v>
      </c>
      <c r="J73" s="35">
        <v>25.107</v>
      </c>
      <c r="K73" s="36">
        <v>2317.74</v>
      </c>
      <c r="L73" s="37">
        <f>J73/K73</f>
        <v>0.010832535141991768</v>
      </c>
      <c r="M73" s="38">
        <v>257.241</v>
      </c>
      <c r="N73" s="38">
        <f>L73*M73</f>
        <v>2.786572172461104</v>
      </c>
      <c r="O73" s="38">
        <f>L73*60*1000</f>
        <v>649.9521085195062</v>
      </c>
      <c r="P73" s="39">
        <f>O73*M73/1000</f>
        <v>167.1943303476663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167"/>
      <c r="B74" s="24" t="s">
        <v>400</v>
      </c>
      <c r="C74" s="34">
        <v>45</v>
      </c>
      <c r="D74" s="34">
        <v>1979</v>
      </c>
      <c r="E74" s="35">
        <v>37.596</v>
      </c>
      <c r="F74" s="35">
        <v>5.252</v>
      </c>
      <c r="G74" s="35">
        <v>7.2</v>
      </c>
      <c r="H74" s="35">
        <v>25.144</v>
      </c>
      <c r="I74" s="36">
        <v>2321.07</v>
      </c>
      <c r="J74" s="35">
        <v>25.144</v>
      </c>
      <c r="K74" s="36">
        <v>2321.07</v>
      </c>
      <c r="L74" s="37">
        <f>J74/K74</f>
        <v>0.01083293481023838</v>
      </c>
      <c r="M74" s="38">
        <v>257.241</v>
      </c>
      <c r="N74" s="38">
        <f>L74*M74</f>
        <v>2.786674983520531</v>
      </c>
      <c r="O74" s="38">
        <f>L74*60*1000</f>
        <v>649.9760886143027</v>
      </c>
      <c r="P74" s="39">
        <f>O74*M74/1000</f>
        <v>167.20049901123184</v>
      </c>
    </row>
    <row r="75" spans="1:16" s="9" customFormat="1" ht="12.75" customHeight="1">
      <c r="A75" s="167"/>
      <c r="B75" s="24" t="s">
        <v>685</v>
      </c>
      <c r="C75" s="34">
        <v>32</v>
      </c>
      <c r="D75" s="34" t="s">
        <v>30</v>
      </c>
      <c r="E75" s="35">
        <f>F75+G75+H75</f>
        <v>22.292808</v>
      </c>
      <c r="F75" s="35">
        <v>1.703808</v>
      </c>
      <c r="G75" s="35">
        <v>5.12</v>
      </c>
      <c r="H75" s="35">
        <v>15.469</v>
      </c>
      <c r="I75" s="36">
        <v>1417.51</v>
      </c>
      <c r="J75" s="37">
        <v>15.469</v>
      </c>
      <c r="K75" s="36">
        <v>1417.51</v>
      </c>
      <c r="L75" s="37">
        <f>J75/K75</f>
        <v>0.010912797793313627</v>
      </c>
      <c r="M75" s="38">
        <v>224.9</v>
      </c>
      <c r="N75" s="38">
        <f>L75*M75</f>
        <v>2.454288223716235</v>
      </c>
      <c r="O75" s="38">
        <f>L75*60*1000</f>
        <v>654.7678675988176</v>
      </c>
      <c r="P75" s="39">
        <f>O75*M75/1000</f>
        <v>147.2572934229741</v>
      </c>
    </row>
    <row r="76" spans="1:19" s="9" customFormat="1" ht="12.75" customHeight="1">
      <c r="A76" s="167"/>
      <c r="B76" s="24" t="s">
        <v>884</v>
      </c>
      <c r="C76" s="34">
        <v>60</v>
      </c>
      <c r="D76" s="34">
        <v>1965</v>
      </c>
      <c r="E76" s="35">
        <f>F76+G76+H76</f>
        <v>44.652</v>
      </c>
      <c r="F76" s="35">
        <v>5.562957</v>
      </c>
      <c r="G76" s="35">
        <v>9.6</v>
      </c>
      <c r="H76" s="35">
        <v>29.489043000000002</v>
      </c>
      <c r="I76" s="36">
        <v>2701.06</v>
      </c>
      <c r="J76" s="35">
        <v>29.489043000000002</v>
      </c>
      <c r="K76" s="36">
        <v>2701.06</v>
      </c>
      <c r="L76" s="37">
        <f>J76/K76</f>
        <v>0.010917581616106271</v>
      </c>
      <c r="M76" s="38">
        <v>288.96</v>
      </c>
      <c r="N76" s="38">
        <f>L76*M76</f>
        <v>3.1547443837900677</v>
      </c>
      <c r="O76" s="38">
        <f>L76*60*1000</f>
        <v>655.0548969663763</v>
      </c>
      <c r="P76" s="39">
        <f>O76*M76/1000</f>
        <v>189.2846630274041</v>
      </c>
      <c r="R76" s="10"/>
      <c r="S76" s="10"/>
    </row>
    <row r="77" spans="1:19" s="9" customFormat="1" ht="12.75" customHeight="1">
      <c r="A77" s="167"/>
      <c r="B77" s="24" t="s">
        <v>36</v>
      </c>
      <c r="C77" s="34">
        <v>60</v>
      </c>
      <c r="D77" s="34">
        <v>1965</v>
      </c>
      <c r="E77" s="35">
        <v>47.801</v>
      </c>
      <c r="F77" s="35">
        <v>8.693583</v>
      </c>
      <c r="G77" s="35">
        <v>9.6</v>
      </c>
      <c r="H77" s="35">
        <v>29.507417</v>
      </c>
      <c r="I77" s="36">
        <v>2700.04</v>
      </c>
      <c r="J77" s="37">
        <v>29.507425</v>
      </c>
      <c r="K77" s="36">
        <v>2700.04</v>
      </c>
      <c r="L77" s="37">
        <f>J77/K77</f>
        <v>0.01092851402201449</v>
      </c>
      <c r="M77" s="34">
        <v>297.67900000000003</v>
      </c>
      <c r="N77" s="38">
        <f>L77*M77</f>
        <v>3.2531891255592513</v>
      </c>
      <c r="O77" s="38">
        <f>L77*60*1000</f>
        <v>655.7108413208693</v>
      </c>
      <c r="P77" s="39">
        <f>O77*M77/1000</f>
        <v>195.1913475335551</v>
      </c>
      <c r="R77" s="10"/>
      <c r="S77" s="10"/>
    </row>
    <row r="78" spans="1:25" s="9" customFormat="1" ht="12.75" customHeight="1">
      <c r="A78" s="167"/>
      <c r="B78" s="24" t="s">
        <v>581</v>
      </c>
      <c r="C78" s="34">
        <v>23</v>
      </c>
      <c r="D78" s="34">
        <v>2007</v>
      </c>
      <c r="E78" s="35">
        <v>26.608</v>
      </c>
      <c r="F78" s="35">
        <v>3.62</v>
      </c>
      <c r="G78" s="35"/>
      <c r="H78" s="35">
        <f>E78-F78-G78</f>
        <v>22.988</v>
      </c>
      <c r="I78" s="36">
        <v>2089.01</v>
      </c>
      <c r="J78" s="37">
        <f>H78</f>
        <v>22.988</v>
      </c>
      <c r="K78" s="36">
        <f>I78</f>
        <v>2089.01</v>
      </c>
      <c r="L78" s="37">
        <f>J78/K78</f>
        <v>0.011004255604329322</v>
      </c>
      <c r="M78" s="38">
        <v>278.39</v>
      </c>
      <c r="N78" s="38">
        <f>L78*M78</f>
        <v>3.06347471768924</v>
      </c>
      <c r="O78" s="38">
        <f>L78*60*1000</f>
        <v>660.2553362597592</v>
      </c>
      <c r="P78" s="39">
        <f>O78*M78/1000</f>
        <v>183.80848306135437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167"/>
      <c r="B79" s="24" t="s">
        <v>399</v>
      </c>
      <c r="C79" s="34">
        <v>30</v>
      </c>
      <c r="D79" s="34">
        <v>1980</v>
      </c>
      <c r="E79" s="35">
        <v>24.251</v>
      </c>
      <c r="F79" s="35">
        <v>2.982</v>
      </c>
      <c r="G79" s="35">
        <v>4.8</v>
      </c>
      <c r="H79" s="35">
        <v>16.469</v>
      </c>
      <c r="I79" s="36">
        <v>1495.88</v>
      </c>
      <c r="J79" s="35">
        <v>16.469</v>
      </c>
      <c r="K79" s="36">
        <v>1495.88</v>
      </c>
      <c r="L79" s="37">
        <f>J79/K79</f>
        <v>0.011009572960397894</v>
      </c>
      <c r="M79" s="38">
        <v>257.241</v>
      </c>
      <c r="N79" s="38">
        <f>L79*M79</f>
        <v>2.832113557905714</v>
      </c>
      <c r="O79" s="38">
        <f>L79*60*1000</f>
        <v>660.5743776238736</v>
      </c>
      <c r="P79" s="39">
        <f>O79*M79/1000</f>
        <v>169.92681347434288</v>
      </c>
      <c r="R79" s="10"/>
      <c r="S79" s="10"/>
    </row>
    <row r="80" spans="1:19" s="9" customFormat="1" ht="12.75" customHeight="1">
      <c r="A80" s="167"/>
      <c r="B80" s="24" t="s">
        <v>398</v>
      </c>
      <c r="C80" s="34">
        <v>34</v>
      </c>
      <c r="D80" s="34">
        <v>1983</v>
      </c>
      <c r="E80" s="35">
        <v>32.05</v>
      </c>
      <c r="F80" s="35">
        <v>3.017</v>
      </c>
      <c r="G80" s="35">
        <v>5.12</v>
      </c>
      <c r="H80" s="35">
        <v>23.913</v>
      </c>
      <c r="I80" s="36">
        <v>2162.72</v>
      </c>
      <c r="J80" s="35">
        <v>23.913</v>
      </c>
      <c r="K80" s="36">
        <v>2162.72</v>
      </c>
      <c r="L80" s="37">
        <f>J80/K80</f>
        <v>0.011056909817267147</v>
      </c>
      <c r="M80" s="38">
        <v>257.241</v>
      </c>
      <c r="N80" s="38">
        <f>L80*M80</f>
        <v>2.8442905383036177</v>
      </c>
      <c r="O80" s="38">
        <f>L80*60*1000</f>
        <v>663.4145890360288</v>
      </c>
      <c r="P80" s="39">
        <f>O80*M80/1000</f>
        <v>170.6574322982171</v>
      </c>
      <c r="R80" s="10"/>
      <c r="S80" s="10"/>
    </row>
    <row r="81" spans="1:19" s="9" customFormat="1" ht="12.75" customHeight="1">
      <c r="A81" s="167"/>
      <c r="B81" s="24" t="s">
        <v>393</v>
      </c>
      <c r="C81" s="34">
        <v>166</v>
      </c>
      <c r="D81" s="34">
        <v>2007</v>
      </c>
      <c r="E81" s="35">
        <v>168.052</v>
      </c>
      <c r="F81" s="35">
        <v>38.558613</v>
      </c>
      <c r="G81" s="35">
        <v>13.28</v>
      </c>
      <c r="H81" s="35">
        <v>116.21338700000001</v>
      </c>
      <c r="I81" s="36">
        <v>10458.25</v>
      </c>
      <c r="J81" s="37">
        <v>116.213393</v>
      </c>
      <c r="K81" s="36">
        <v>10458.25</v>
      </c>
      <c r="L81" s="37">
        <f>J81/K81</f>
        <v>0.011112126120526856</v>
      </c>
      <c r="M81" s="34">
        <v>297.67900000000003</v>
      </c>
      <c r="N81" s="38">
        <f>L81*M81</f>
        <v>3.3078465914323143</v>
      </c>
      <c r="O81" s="38">
        <f>L81*60*1000</f>
        <v>666.7275672316113</v>
      </c>
      <c r="P81" s="39">
        <f>O81*M81/1000</f>
        <v>198.47079548593885</v>
      </c>
      <c r="R81" s="10"/>
      <c r="S81" s="10"/>
    </row>
    <row r="82" spans="1:19" s="9" customFormat="1" ht="12.75" customHeight="1">
      <c r="A82" s="167"/>
      <c r="B82" s="24" t="s">
        <v>532</v>
      </c>
      <c r="C82" s="34">
        <v>40</v>
      </c>
      <c r="D82" s="34" t="s">
        <v>248</v>
      </c>
      <c r="E82" s="35">
        <v>34.100004</v>
      </c>
      <c r="F82" s="35">
        <v>2.868468</v>
      </c>
      <c r="G82" s="35">
        <v>6.08</v>
      </c>
      <c r="H82" s="35">
        <v>25.151536</v>
      </c>
      <c r="I82" s="36">
        <v>2260.27</v>
      </c>
      <c r="J82" s="35">
        <v>25.151536</v>
      </c>
      <c r="K82" s="36">
        <v>2260.27</v>
      </c>
      <c r="L82" s="37">
        <v>0.011127668818327014</v>
      </c>
      <c r="M82" s="38">
        <v>276.2</v>
      </c>
      <c r="N82" s="38">
        <v>3.073462127621921</v>
      </c>
      <c r="O82" s="38">
        <v>667.6601290996208</v>
      </c>
      <c r="P82" s="39">
        <v>184.40772765731526</v>
      </c>
      <c r="R82" s="10"/>
      <c r="S82" s="10"/>
    </row>
    <row r="83" spans="1:19" s="9" customFormat="1" ht="12.75" customHeight="1">
      <c r="A83" s="167"/>
      <c r="B83" s="265" t="s">
        <v>111</v>
      </c>
      <c r="C83" s="266">
        <v>101</v>
      </c>
      <c r="D83" s="267" t="s">
        <v>30</v>
      </c>
      <c r="E83" s="268">
        <v>77</v>
      </c>
      <c r="F83" s="268">
        <v>11.22</v>
      </c>
      <c r="G83" s="269">
        <v>16</v>
      </c>
      <c r="H83" s="269">
        <v>49.78</v>
      </c>
      <c r="I83" s="270">
        <v>4440.62</v>
      </c>
      <c r="J83" s="271">
        <v>49.78</v>
      </c>
      <c r="K83" s="266">
        <v>4440.62</v>
      </c>
      <c r="L83" s="37">
        <f>J83/K83</f>
        <v>0.011210146330917756</v>
      </c>
      <c r="M83" s="272">
        <v>249.3</v>
      </c>
      <c r="N83" s="38">
        <f>L83*M83</f>
        <v>2.7946894802977966</v>
      </c>
      <c r="O83" s="38">
        <f>L83*60*1000</f>
        <v>672.6087798550653</v>
      </c>
      <c r="P83" s="39">
        <f>O83*M83/1000</f>
        <v>167.6813688178678</v>
      </c>
      <c r="R83" s="10"/>
      <c r="S83" s="10"/>
    </row>
    <row r="84" spans="1:19" s="9" customFormat="1" ht="12.75" customHeight="1">
      <c r="A84" s="167"/>
      <c r="B84" s="265" t="s">
        <v>117</v>
      </c>
      <c r="C84" s="266">
        <v>45</v>
      </c>
      <c r="D84" s="267" t="s">
        <v>30</v>
      </c>
      <c r="E84" s="268">
        <v>37.91</v>
      </c>
      <c r="F84" s="268">
        <v>4.54</v>
      </c>
      <c r="G84" s="269">
        <v>7.2</v>
      </c>
      <c r="H84" s="269">
        <v>26.17</v>
      </c>
      <c r="I84" s="270">
        <v>2313.86</v>
      </c>
      <c r="J84" s="271">
        <v>26.17</v>
      </c>
      <c r="K84" s="266">
        <v>2313.86</v>
      </c>
      <c r="L84" s="37">
        <f>J84/K84</f>
        <v>0.011310105192189675</v>
      </c>
      <c r="M84" s="272">
        <v>249.3</v>
      </c>
      <c r="N84" s="38">
        <f>L84*M84</f>
        <v>2.819609224412886</v>
      </c>
      <c r="O84" s="38">
        <f>L84*60*1000</f>
        <v>678.6063115313805</v>
      </c>
      <c r="P84" s="39">
        <f>O84*M84/1000</f>
        <v>169.17655346477318</v>
      </c>
      <c r="R84" s="10"/>
      <c r="S84" s="10"/>
    </row>
    <row r="85" spans="1:16" s="9" customFormat="1" ht="13.5" customHeight="1">
      <c r="A85" s="167"/>
      <c r="B85" s="33" t="s">
        <v>225</v>
      </c>
      <c r="C85" s="91">
        <v>16</v>
      </c>
      <c r="D85" s="91">
        <v>2009</v>
      </c>
      <c r="E85" s="92">
        <v>46.723</v>
      </c>
      <c r="F85" s="92">
        <v>1.938</v>
      </c>
      <c r="G85" s="92">
        <v>4.32</v>
      </c>
      <c r="H85" s="92">
        <v>40.465</v>
      </c>
      <c r="I85" s="93">
        <v>3628.96</v>
      </c>
      <c r="J85" s="227">
        <v>19.82</v>
      </c>
      <c r="K85" s="93">
        <v>1735.86</v>
      </c>
      <c r="L85" s="122">
        <f>J85/K85</f>
        <v>0.011417971495397096</v>
      </c>
      <c r="M85" s="123">
        <v>330.488</v>
      </c>
      <c r="N85" s="95">
        <f>L85*M85</f>
        <v>3.7735025635707955</v>
      </c>
      <c r="O85" s="95">
        <f>L85*60*1000</f>
        <v>685.0782897238258</v>
      </c>
      <c r="P85" s="96">
        <f>O85*M85/1000</f>
        <v>226.41015381424776</v>
      </c>
    </row>
    <row r="86" spans="1:19" s="9" customFormat="1" ht="12.75" customHeight="1">
      <c r="A86" s="167"/>
      <c r="B86" s="24" t="s">
        <v>34</v>
      </c>
      <c r="C86" s="34">
        <v>58</v>
      </c>
      <c r="D86" s="34">
        <v>2007</v>
      </c>
      <c r="E86" s="35">
        <v>58.743</v>
      </c>
      <c r="F86" s="35">
        <v>10.519974</v>
      </c>
      <c r="G86" s="35">
        <v>4.64</v>
      </c>
      <c r="H86" s="35">
        <v>43.583026000000004</v>
      </c>
      <c r="I86" s="36">
        <v>3796.56</v>
      </c>
      <c r="J86" s="37">
        <v>43.583027</v>
      </c>
      <c r="K86" s="36">
        <v>3796.56</v>
      </c>
      <c r="L86" s="37">
        <f>J86/K86</f>
        <v>0.011479609699306741</v>
      </c>
      <c r="M86" s="34">
        <v>297.67900000000003</v>
      </c>
      <c r="N86" s="38">
        <f>L86*M86</f>
        <v>3.417238735679932</v>
      </c>
      <c r="O86" s="38">
        <f>L86*60*1000</f>
        <v>688.7765819584044</v>
      </c>
      <c r="P86" s="39">
        <f>O86*M86/1000</f>
        <v>205.0343241407959</v>
      </c>
      <c r="R86" s="10"/>
      <c r="S86" s="10"/>
    </row>
    <row r="87" spans="1:19" s="9" customFormat="1" ht="12.75" customHeight="1">
      <c r="A87" s="167"/>
      <c r="B87" s="24" t="s">
        <v>531</v>
      </c>
      <c r="C87" s="34">
        <v>25</v>
      </c>
      <c r="D87" s="34" t="s">
        <v>248</v>
      </c>
      <c r="E87" s="35">
        <v>18.41</v>
      </c>
      <c r="F87" s="35">
        <v>1.452588</v>
      </c>
      <c r="G87" s="35">
        <v>1.86</v>
      </c>
      <c r="H87" s="35">
        <v>15.097412</v>
      </c>
      <c r="I87" s="36">
        <v>1312.39</v>
      </c>
      <c r="J87" s="35">
        <v>15.097412</v>
      </c>
      <c r="K87" s="36">
        <v>1312.39</v>
      </c>
      <c r="L87" s="37">
        <v>0.011503754219401245</v>
      </c>
      <c r="M87" s="38">
        <v>276.2</v>
      </c>
      <c r="N87" s="38">
        <v>3.177336915398624</v>
      </c>
      <c r="O87" s="38">
        <v>690.2252531640747</v>
      </c>
      <c r="P87" s="39">
        <v>190.64021492391743</v>
      </c>
      <c r="R87" s="10"/>
      <c r="S87" s="10"/>
    </row>
    <row r="88" spans="1:19" s="9" customFormat="1" ht="12.75" customHeight="1">
      <c r="A88" s="167"/>
      <c r="B88" s="24" t="s">
        <v>699</v>
      </c>
      <c r="C88" s="34">
        <v>20</v>
      </c>
      <c r="D88" s="34" t="s">
        <v>30</v>
      </c>
      <c r="E88" s="35">
        <f>F88+G88+H88</f>
        <v>17.106</v>
      </c>
      <c r="F88" s="35">
        <v>1.785</v>
      </c>
      <c r="G88" s="35">
        <v>3.2</v>
      </c>
      <c r="H88" s="35">
        <v>12.121</v>
      </c>
      <c r="I88" s="36">
        <v>1053.14</v>
      </c>
      <c r="J88" s="37">
        <v>12.121</v>
      </c>
      <c r="K88" s="36">
        <v>1053.14</v>
      </c>
      <c r="L88" s="37">
        <f>J88/K88</f>
        <v>0.011509390964164309</v>
      </c>
      <c r="M88" s="38">
        <v>208.5</v>
      </c>
      <c r="N88" s="38">
        <f>L88*M88</f>
        <v>2.3997080160282582</v>
      </c>
      <c r="O88" s="38">
        <f>L88*1000*60</f>
        <v>690.5634578498585</v>
      </c>
      <c r="P88" s="39">
        <f>N88*60</f>
        <v>143.9824809616955</v>
      </c>
      <c r="R88" s="10"/>
      <c r="S88" s="10"/>
    </row>
    <row r="89" spans="1:19" s="9" customFormat="1" ht="12.75">
      <c r="A89" s="167"/>
      <c r="B89" s="33" t="s">
        <v>142</v>
      </c>
      <c r="C89" s="91">
        <v>55</v>
      </c>
      <c r="D89" s="91">
        <v>1990</v>
      </c>
      <c r="E89" s="92">
        <v>62.052001</v>
      </c>
      <c r="F89" s="92">
        <v>8.7567</v>
      </c>
      <c r="G89" s="92">
        <v>12.56</v>
      </c>
      <c r="H89" s="92">
        <v>40.735301</v>
      </c>
      <c r="I89" s="93">
        <v>3527.73</v>
      </c>
      <c r="J89" s="227">
        <v>40.735301</v>
      </c>
      <c r="K89" s="93">
        <v>3527.73</v>
      </c>
      <c r="L89" s="94">
        <v>0.011547</v>
      </c>
      <c r="M89" s="123">
        <v>275.7</v>
      </c>
      <c r="N89" s="95">
        <f>L89*M89*1.09</f>
        <v>3.4700236110000002</v>
      </c>
      <c r="O89" s="95">
        <f>L89*60*1000</f>
        <v>692.8199999999999</v>
      </c>
      <c r="P89" s="96">
        <f>O89*M89/1000</f>
        <v>191.010474</v>
      </c>
      <c r="Q89" s="11"/>
      <c r="R89" s="10"/>
      <c r="S89" s="10"/>
    </row>
    <row r="90" spans="1:19" s="9" customFormat="1" ht="12.75" customHeight="1">
      <c r="A90" s="167"/>
      <c r="B90" s="24" t="s">
        <v>452</v>
      </c>
      <c r="C90" s="34">
        <v>30</v>
      </c>
      <c r="D90" s="34">
        <v>1987</v>
      </c>
      <c r="E90" s="35">
        <v>25.465992</v>
      </c>
      <c r="F90" s="35">
        <v>2.678367</v>
      </c>
      <c r="G90" s="35">
        <v>4.8</v>
      </c>
      <c r="H90" s="35">
        <v>17.987625</v>
      </c>
      <c r="I90" s="36">
        <v>1510.61</v>
      </c>
      <c r="J90" s="37">
        <v>16.895247</v>
      </c>
      <c r="K90" s="36">
        <v>1454.73</v>
      </c>
      <c r="L90" s="37">
        <f>J90/K90</f>
        <v>0.011614008785135386</v>
      </c>
      <c r="M90" s="38">
        <v>249</v>
      </c>
      <c r="N90" s="38">
        <f>L90*M90</f>
        <v>2.891888187498711</v>
      </c>
      <c r="O90" s="38">
        <f>L90*60*1000</f>
        <v>696.8405271081232</v>
      </c>
      <c r="P90" s="39">
        <f>O90*M90/1000</f>
        <v>173.51329124992267</v>
      </c>
      <c r="R90" s="10"/>
      <c r="S90" s="10"/>
    </row>
    <row r="91" spans="1:19" s="9" customFormat="1" ht="12.75">
      <c r="A91" s="167"/>
      <c r="B91" s="33" t="s">
        <v>146</v>
      </c>
      <c r="C91" s="91">
        <v>54</v>
      </c>
      <c r="D91" s="91">
        <v>2008</v>
      </c>
      <c r="E91" s="92">
        <v>50.13</v>
      </c>
      <c r="F91" s="92">
        <v>4.743</v>
      </c>
      <c r="G91" s="92">
        <v>2.515644</v>
      </c>
      <c r="H91" s="92">
        <v>44.13</v>
      </c>
      <c r="I91" s="93">
        <v>3786.21</v>
      </c>
      <c r="J91" s="227">
        <v>12.22</v>
      </c>
      <c r="K91" s="93">
        <v>2030.27</v>
      </c>
      <c r="L91" s="94">
        <v>0.011655454927222737</v>
      </c>
      <c r="M91" s="123">
        <v>275.7</v>
      </c>
      <c r="N91" s="95">
        <f>L91*M91*1.09</f>
        <v>3.5026157265444864</v>
      </c>
      <c r="O91" s="95">
        <f>L91*60*1000</f>
        <v>699.3272956333643</v>
      </c>
      <c r="P91" s="96">
        <f>O91*M91/1000</f>
        <v>192.80453540611853</v>
      </c>
      <c r="R91" s="10"/>
      <c r="S91" s="10"/>
    </row>
    <row r="92" spans="1:19" s="9" customFormat="1" ht="12.75">
      <c r="A92" s="167"/>
      <c r="B92" s="28" t="s">
        <v>334</v>
      </c>
      <c r="C92" s="78">
        <v>30</v>
      </c>
      <c r="D92" s="34">
        <v>1999</v>
      </c>
      <c r="E92" s="35">
        <f>+F92+G92+H92</f>
        <v>14.757200000000001</v>
      </c>
      <c r="F92" s="79">
        <v>0</v>
      </c>
      <c r="G92" s="79">
        <v>0</v>
      </c>
      <c r="H92" s="79">
        <v>14.757200000000001</v>
      </c>
      <c r="I92" s="80">
        <v>1261.9</v>
      </c>
      <c r="J92" s="221">
        <v>14.757200000000001</v>
      </c>
      <c r="K92" s="80">
        <v>1261.9</v>
      </c>
      <c r="L92" s="37">
        <f>+J92/K92</f>
        <v>0.011694429035581266</v>
      </c>
      <c r="M92" s="38">
        <v>306.508</v>
      </c>
      <c r="N92" s="38">
        <f>+L92*M92</f>
        <v>3.5844360548379424</v>
      </c>
      <c r="O92" s="38">
        <f>+L92*60*1000</f>
        <v>701.6657421348759</v>
      </c>
      <c r="P92" s="39">
        <f>+N92*60</f>
        <v>215.06616329027653</v>
      </c>
      <c r="R92" s="10"/>
      <c r="S92" s="10"/>
    </row>
    <row r="93" spans="1:19" s="9" customFormat="1" ht="12.75">
      <c r="A93" s="167"/>
      <c r="B93" s="24" t="s">
        <v>72</v>
      </c>
      <c r="C93" s="34">
        <v>60</v>
      </c>
      <c r="D93" s="34">
        <v>1965</v>
      </c>
      <c r="E93" s="35">
        <v>48.56</v>
      </c>
      <c r="F93" s="35">
        <v>7.24</v>
      </c>
      <c r="G93" s="35">
        <v>9.52</v>
      </c>
      <c r="H93" s="35">
        <f>E93-F93-G93</f>
        <v>31.8</v>
      </c>
      <c r="I93" s="36">
        <v>2708.9</v>
      </c>
      <c r="J93" s="37">
        <f>H93/I93*K93</f>
        <v>31.8</v>
      </c>
      <c r="K93" s="36">
        <v>2708.9</v>
      </c>
      <c r="L93" s="37">
        <f>J93/K93</f>
        <v>0.01173908228432205</v>
      </c>
      <c r="M93" s="38">
        <v>316.7540000000001</v>
      </c>
      <c r="N93" s="38">
        <f>L93*M93</f>
        <v>3.7184012698881475</v>
      </c>
      <c r="O93" s="38">
        <f>L93*60*1000</f>
        <v>704.344937059323</v>
      </c>
      <c r="P93" s="39">
        <f>O93*M93/1000</f>
        <v>223.10407619328885</v>
      </c>
      <c r="R93" s="10"/>
      <c r="S93" s="10"/>
    </row>
    <row r="94" spans="1:16" s="9" customFormat="1" ht="12.75" customHeight="1">
      <c r="A94" s="167"/>
      <c r="B94" s="265" t="s">
        <v>119</v>
      </c>
      <c r="C94" s="266">
        <v>103</v>
      </c>
      <c r="D94" s="267" t="s">
        <v>30</v>
      </c>
      <c r="E94" s="268">
        <v>76.36</v>
      </c>
      <c r="F94" s="268">
        <v>7.54</v>
      </c>
      <c r="G94" s="269">
        <v>16</v>
      </c>
      <c r="H94" s="269">
        <v>52.23</v>
      </c>
      <c r="I94" s="270">
        <v>4437.08</v>
      </c>
      <c r="J94" s="271">
        <v>52.23</v>
      </c>
      <c r="K94" s="266">
        <v>4437.08</v>
      </c>
      <c r="L94" s="37">
        <f>J94/K94</f>
        <v>0.011771254969484436</v>
      </c>
      <c r="M94" s="272">
        <v>249.3</v>
      </c>
      <c r="N94" s="38">
        <f>L94*M94</f>
        <v>2.93457386389247</v>
      </c>
      <c r="O94" s="38">
        <f>L94*60*1000</f>
        <v>706.2752981690661</v>
      </c>
      <c r="P94" s="39">
        <f>O94*M94/1000</f>
        <v>176.07443183354818</v>
      </c>
    </row>
    <row r="95" spans="1:19" s="9" customFormat="1" ht="12.75" customHeight="1">
      <c r="A95" s="167"/>
      <c r="B95" s="28" t="s">
        <v>405</v>
      </c>
      <c r="C95" s="78">
        <v>10</v>
      </c>
      <c r="D95" s="34">
        <v>1994</v>
      </c>
      <c r="E95" s="35">
        <f>+F95+G95+H95</f>
        <v>14.597000999999999</v>
      </c>
      <c r="F95" s="79">
        <v>1.2878399999999999</v>
      </c>
      <c r="G95" s="79">
        <v>1.6</v>
      </c>
      <c r="H95" s="79">
        <v>11.709161</v>
      </c>
      <c r="I95" s="80">
        <v>1100.65</v>
      </c>
      <c r="J95" s="221">
        <v>11.709161</v>
      </c>
      <c r="K95" s="80">
        <v>982.46</v>
      </c>
      <c r="L95" s="37">
        <f>+J95/K95</f>
        <v>0.011918206339189382</v>
      </c>
      <c r="M95" s="38">
        <v>306.508</v>
      </c>
      <c r="N95" s="38">
        <f>+L95*M95</f>
        <v>3.653025588612259</v>
      </c>
      <c r="O95" s="38">
        <f>+L95*60*1000</f>
        <v>715.0923803513629</v>
      </c>
      <c r="P95" s="39">
        <f>+N95*60</f>
        <v>219.18153531673553</v>
      </c>
      <c r="R95" s="10"/>
      <c r="S95" s="10"/>
    </row>
    <row r="96" spans="1:16" s="9" customFormat="1" ht="12.75" customHeight="1">
      <c r="A96" s="167"/>
      <c r="B96" s="28" t="s">
        <v>332</v>
      </c>
      <c r="C96" s="78">
        <v>10</v>
      </c>
      <c r="D96" s="34">
        <v>1971</v>
      </c>
      <c r="E96" s="35">
        <f>+F96+G96+H96</f>
        <v>26.662995</v>
      </c>
      <c r="F96" s="79">
        <v>3.11228</v>
      </c>
      <c r="G96" s="79">
        <v>4.8</v>
      </c>
      <c r="H96" s="79">
        <v>18.750715</v>
      </c>
      <c r="I96" s="80">
        <v>1569.65</v>
      </c>
      <c r="J96" s="221">
        <v>18.750715</v>
      </c>
      <c r="K96" s="80">
        <v>1569.65</v>
      </c>
      <c r="L96" s="37">
        <f>+J96/K96</f>
        <v>0.011945793648265536</v>
      </c>
      <c r="M96" s="38">
        <v>306.508</v>
      </c>
      <c r="N96" s="38">
        <f>+L96*M96</f>
        <v>3.6614813195425726</v>
      </c>
      <c r="O96" s="38">
        <f>+L96*60*1000</f>
        <v>716.7476188959322</v>
      </c>
      <c r="P96" s="39">
        <f>+N96*60</f>
        <v>219.68887917255435</v>
      </c>
    </row>
    <row r="97" spans="1:19" s="9" customFormat="1" ht="12.75" customHeight="1">
      <c r="A97" s="167"/>
      <c r="B97" s="28" t="s">
        <v>333</v>
      </c>
      <c r="C97" s="78">
        <v>30</v>
      </c>
      <c r="D97" s="34">
        <v>1976</v>
      </c>
      <c r="E97" s="81">
        <f>+F97+G97+H97</f>
        <v>27.162</v>
      </c>
      <c r="F97" s="79">
        <v>3.5700000000000003</v>
      </c>
      <c r="G97" s="79">
        <v>3.04</v>
      </c>
      <c r="H97" s="79">
        <v>20.552</v>
      </c>
      <c r="I97" s="80">
        <v>1720.29</v>
      </c>
      <c r="J97" s="221">
        <v>20.552</v>
      </c>
      <c r="K97" s="80">
        <v>1720.29</v>
      </c>
      <c r="L97" s="37">
        <f>+J97/K97</f>
        <v>0.011946822919391498</v>
      </c>
      <c r="M97" s="38">
        <v>306.508</v>
      </c>
      <c r="N97" s="38">
        <f>+L97*M97</f>
        <v>3.661796799376849</v>
      </c>
      <c r="O97" s="38">
        <f>+L97*60*1000</f>
        <v>716.8093751634899</v>
      </c>
      <c r="P97" s="39">
        <f>+N97*60</f>
        <v>219.70780796261093</v>
      </c>
      <c r="R97" s="10"/>
      <c r="S97" s="10"/>
    </row>
    <row r="98" spans="1:19" s="9" customFormat="1" ht="12.75" customHeight="1">
      <c r="A98" s="167"/>
      <c r="B98" s="24" t="s">
        <v>582</v>
      </c>
      <c r="C98" s="34">
        <v>45</v>
      </c>
      <c r="D98" s="34">
        <v>2011</v>
      </c>
      <c r="E98" s="35">
        <v>36.604</v>
      </c>
      <c r="F98" s="35">
        <v>3.927</v>
      </c>
      <c r="G98" s="35">
        <v>2.732</v>
      </c>
      <c r="H98" s="35">
        <f>E98-F98-G98</f>
        <v>29.945</v>
      </c>
      <c r="I98" s="36">
        <v>2504.31</v>
      </c>
      <c r="J98" s="37">
        <f>H98</f>
        <v>29.945</v>
      </c>
      <c r="K98" s="36">
        <f>I98</f>
        <v>2504.31</v>
      </c>
      <c r="L98" s="37">
        <f>J98/K98</f>
        <v>0.01195738546745411</v>
      </c>
      <c r="M98" s="38">
        <v>278.39</v>
      </c>
      <c r="N98" s="38">
        <f>L98*M98</f>
        <v>3.3288165402845493</v>
      </c>
      <c r="O98" s="38">
        <f>L98*60*1000</f>
        <v>717.4431280472465</v>
      </c>
      <c r="P98" s="39">
        <f>O98*M98/1000</f>
        <v>199.72899241707296</v>
      </c>
      <c r="R98" s="10"/>
      <c r="S98" s="10"/>
    </row>
    <row r="99" spans="1:22" s="9" customFormat="1" ht="12.75">
      <c r="A99" s="167"/>
      <c r="B99" s="24" t="s">
        <v>246</v>
      </c>
      <c r="C99" s="34">
        <v>22</v>
      </c>
      <c r="D99" s="34">
        <v>2009</v>
      </c>
      <c r="E99" s="35">
        <f>F99+G99+H99</f>
        <v>30.4891</v>
      </c>
      <c r="F99" s="35">
        <v>2.9033</v>
      </c>
      <c r="G99" s="35">
        <v>0</v>
      </c>
      <c r="H99" s="35">
        <v>27.5858</v>
      </c>
      <c r="I99" s="36">
        <v>2302.46</v>
      </c>
      <c r="J99" s="37">
        <v>27.5858</v>
      </c>
      <c r="K99" s="36">
        <v>2302.46</v>
      </c>
      <c r="L99" s="37">
        <f>J99/K99</f>
        <v>0.011981011613665384</v>
      </c>
      <c r="M99" s="38">
        <v>208.5</v>
      </c>
      <c r="N99" s="38">
        <f>L99*M99</f>
        <v>2.4980409214492325</v>
      </c>
      <c r="O99" s="38">
        <f>L99*1000*60</f>
        <v>718.8606968199231</v>
      </c>
      <c r="P99" s="39">
        <f>N99*60</f>
        <v>149.88245528695396</v>
      </c>
      <c r="Q99" s="10"/>
      <c r="R99" s="10"/>
      <c r="S99" s="10"/>
      <c r="T99" s="12"/>
      <c r="U99" s="13"/>
      <c r="V99" s="13"/>
    </row>
    <row r="100" spans="1:19" s="9" customFormat="1" ht="12.75">
      <c r="A100" s="167"/>
      <c r="B100" s="24" t="s">
        <v>272</v>
      </c>
      <c r="C100" s="34">
        <v>12</v>
      </c>
      <c r="D100" s="34">
        <v>1962</v>
      </c>
      <c r="E100" s="35">
        <v>9.12</v>
      </c>
      <c r="F100" s="35">
        <v>0.796154</v>
      </c>
      <c r="G100" s="35">
        <v>1.92</v>
      </c>
      <c r="H100" s="35">
        <v>6.40385</v>
      </c>
      <c r="I100" s="36">
        <v>533.7</v>
      </c>
      <c r="J100" s="35">
        <v>6.4039</v>
      </c>
      <c r="K100" s="36">
        <v>533.7</v>
      </c>
      <c r="L100" s="37">
        <v>0.011999063144088438</v>
      </c>
      <c r="M100" s="35">
        <v>238.165</v>
      </c>
      <c r="N100" s="38">
        <v>2.8577568737118226</v>
      </c>
      <c r="O100" s="38">
        <v>719.9437886453063</v>
      </c>
      <c r="P100" s="39">
        <v>171.46541242270936</v>
      </c>
      <c r="R100" s="10"/>
      <c r="S100" s="10"/>
    </row>
    <row r="101" spans="1:19" s="9" customFormat="1" ht="12.75">
      <c r="A101" s="167"/>
      <c r="B101" s="24" t="s">
        <v>686</v>
      </c>
      <c r="C101" s="34">
        <v>53</v>
      </c>
      <c r="D101" s="34" t="s">
        <v>30</v>
      </c>
      <c r="E101" s="35">
        <f>F101+G101+H101</f>
        <v>41.794</v>
      </c>
      <c r="F101" s="35">
        <v>3.162</v>
      </c>
      <c r="G101" s="35">
        <v>8.24</v>
      </c>
      <c r="H101" s="35">
        <v>30.392</v>
      </c>
      <c r="I101" s="36">
        <v>2517.62</v>
      </c>
      <c r="J101" s="37">
        <v>30.392</v>
      </c>
      <c r="K101" s="36">
        <v>2517.62</v>
      </c>
      <c r="L101" s="37">
        <f>J101/K101</f>
        <v>0.012071718527815953</v>
      </c>
      <c r="M101" s="38">
        <v>224.9</v>
      </c>
      <c r="N101" s="38">
        <f>L101*M101</f>
        <v>2.7149294969058078</v>
      </c>
      <c r="O101" s="38">
        <f>L101*60*1000</f>
        <v>724.3031116689571</v>
      </c>
      <c r="P101" s="39">
        <f>O101*M101/1000</f>
        <v>162.89576981434845</v>
      </c>
      <c r="R101" s="10"/>
      <c r="S101" s="10"/>
    </row>
    <row r="102" spans="1:19" s="9" customFormat="1" ht="12.75">
      <c r="A102" s="167"/>
      <c r="B102" s="265" t="s">
        <v>114</v>
      </c>
      <c r="C102" s="266">
        <v>61</v>
      </c>
      <c r="D102" s="267" t="s">
        <v>30</v>
      </c>
      <c r="E102" s="268">
        <v>48.98</v>
      </c>
      <c r="F102" s="268">
        <v>6.34</v>
      </c>
      <c r="G102" s="269">
        <v>9.6</v>
      </c>
      <c r="H102" s="269">
        <v>33.04</v>
      </c>
      <c r="I102" s="270">
        <v>2733.85</v>
      </c>
      <c r="J102" s="271">
        <v>33.04</v>
      </c>
      <c r="K102" s="266">
        <v>2733.85</v>
      </c>
      <c r="L102" s="37">
        <f>J102/K102</f>
        <v>0.012085520419920625</v>
      </c>
      <c r="M102" s="272">
        <v>249.3</v>
      </c>
      <c r="N102" s="38">
        <f>L102*M102</f>
        <v>3.012920240686212</v>
      </c>
      <c r="O102" s="38">
        <f>L102*60*1000</f>
        <v>725.1312251952376</v>
      </c>
      <c r="P102" s="39">
        <f>O102*M102/1000</f>
        <v>180.77521444117272</v>
      </c>
      <c r="R102" s="10"/>
      <c r="S102" s="10"/>
    </row>
    <row r="103" spans="1:16" s="9" customFormat="1" ht="12.75" customHeight="1">
      <c r="A103" s="167"/>
      <c r="B103" s="265" t="s">
        <v>112</v>
      </c>
      <c r="C103" s="266">
        <v>78</v>
      </c>
      <c r="D103" s="267" t="s">
        <v>30</v>
      </c>
      <c r="E103" s="268">
        <v>67.33</v>
      </c>
      <c r="F103" s="268">
        <v>7.32</v>
      </c>
      <c r="G103" s="269">
        <v>12.48</v>
      </c>
      <c r="H103" s="269">
        <v>47.21</v>
      </c>
      <c r="I103" s="270" t="s">
        <v>105</v>
      </c>
      <c r="J103" s="271">
        <v>46</v>
      </c>
      <c r="K103" s="266">
        <v>3799.48</v>
      </c>
      <c r="L103" s="37">
        <f>J103/K103</f>
        <v>0.012106919894301325</v>
      </c>
      <c r="M103" s="272">
        <v>249.3</v>
      </c>
      <c r="N103" s="38">
        <f>L103*M103</f>
        <v>3.0182551296493205</v>
      </c>
      <c r="O103" s="38">
        <f>L103*60*1000</f>
        <v>726.4151936580795</v>
      </c>
      <c r="P103" s="39">
        <f>O103*M103/1000</f>
        <v>181.0953077789592</v>
      </c>
    </row>
    <row r="104" spans="1:19" s="9" customFormat="1" ht="12.75">
      <c r="A104" s="167"/>
      <c r="B104" s="33" t="s">
        <v>223</v>
      </c>
      <c r="C104" s="91">
        <v>31</v>
      </c>
      <c r="D104" s="91">
        <v>2007</v>
      </c>
      <c r="E104" s="92">
        <v>35.672</v>
      </c>
      <c r="F104" s="92">
        <v>0.7905</v>
      </c>
      <c r="G104" s="92">
        <v>3.6</v>
      </c>
      <c r="H104" s="92">
        <v>31.2815</v>
      </c>
      <c r="I104" s="93">
        <v>2889.73</v>
      </c>
      <c r="J104" s="227">
        <v>30.03</v>
      </c>
      <c r="K104" s="93">
        <v>2478.67</v>
      </c>
      <c r="L104" s="122">
        <f>J104/K104</f>
        <v>0.012115368322527808</v>
      </c>
      <c r="M104" s="123">
        <v>326.019</v>
      </c>
      <c r="N104" s="95">
        <f>L104*M104</f>
        <v>3.9498402651421936</v>
      </c>
      <c r="O104" s="95">
        <f>L104*60*1000</f>
        <v>726.9220993516685</v>
      </c>
      <c r="P104" s="96">
        <f>O104*M104/1000</f>
        <v>236.99041590853165</v>
      </c>
      <c r="R104" s="10"/>
      <c r="S104" s="10"/>
    </row>
    <row r="105" spans="1:19" s="9" customFormat="1" ht="12.75" customHeight="1">
      <c r="A105" s="167"/>
      <c r="B105" s="24" t="s">
        <v>773</v>
      </c>
      <c r="C105" s="34">
        <v>60</v>
      </c>
      <c r="D105" s="34" t="s">
        <v>774</v>
      </c>
      <c r="E105" s="35">
        <v>54.452</v>
      </c>
      <c r="F105" s="35">
        <v>6.617</v>
      </c>
      <c r="G105" s="35">
        <v>9.6</v>
      </c>
      <c r="H105" s="35">
        <v>38.235</v>
      </c>
      <c r="I105" s="142"/>
      <c r="J105" s="35">
        <v>38.235</v>
      </c>
      <c r="K105" s="36">
        <v>3138.76</v>
      </c>
      <c r="L105" s="37">
        <v>0.012181562145560666</v>
      </c>
      <c r="M105" s="38">
        <v>245.9</v>
      </c>
      <c r="N105" s="38">
        <v>2.995446131593368</v>
      </c>
      <c r="O105" s="38">
        <v>730.89372873364</v>
      </c>
      <c r="P105" s="39">
        <v>179.7267678956021</v>
      </c>
      <c r="R105" s="10"/>
      <c r="S105" s="10"/>
    </row>
    <row r="106" spans="1:19" s="9" customFormat="1" ht="12.75">
      <c r="A106" s="167"/>
      <c r="B106" s="33" t="s">
        <v>144</v>
      </c>
      <c r="C106" s="91">
        <v>55</v>
      </c>
      <c r="D106" s="91">
        <v>1993</v>
      </c>
      <c r="E106" s="92">
        <v>58.391002</v>
      </c>
      <c r="F106" s="92">
        <v>6.8085</v>
      </c>
      <c r="G106" s="92">
        <v>8.64</v>
      </c>
      <c r="H106" s="92">
        <v>42.942502</v>
      </c>
      <c r="I106" s="93">
        <v>3524.86</v>
      </c>
      <c r="J106" s="227">
        <v>42.942502</v>
      </c>
      <c r="K106" s="93">
        <v>3524.86</v>
      </c>
      <c r="L106" s="94">
        <v>0.012182</v>
      </c>
      <c r="M106" s="123">
        <v>272.9</v>
      </c>
      <c r="N106" s="95">
        <f>L106*M106*1.09</f>
        <v>3.623669902</v>
      </c>
      <c r="O106" s="95">
        <f>L106*60*1000</f>
        <v>730.92</v>
      </c>
      <c r="P106" s="96">
        <f>O106*M106/1000</f>
        <v>199.46806799999996</v>
      </c>
      <c r="R106" s="10"/>
      <c r="S106" s="10"/>
    </row>
    <row r="107" spans="1:19" s="9" customFormat="1" ht="12.75">
      <c r="A107" s="167"/>
      <c r="B107" s="28" t="s">
        <v>330</v>
      </c>
      <c r="C107" s="78">
        <v>93</v>
      </c>
      <c r="D107" s="34">
        <v>1973</v>
      </c>
      <c r="E107" s="35">
        <f>+F107+G107+H107</f>
        <v>79.553</v>
      </c>
      <c r="F107" s="79">
        <v>9.816133</v>
      </c>
      <c r="G107" s="79">
        <v>14.4</v>
      </c>
      <c r="H107" s="79">
        <v>55.336867000000005</v>
      </c>
      <c r="I107" s="80">
        <v>4520.3</v>
      </c>
      <c r="J107" s="221">
        <v>55.336867000000005</v>
      </c>
      <c r="K107" s="80">
        <v>4520.3</v>
      </c>
      <c r="L107" s="37">
        <f>+J107/K107</f>
        <v>0.012241857177620954</v>
      </c>
      <c r="M107" s="38">
        <v>306.508</v>
      </c>
      <c r="N107" s="38">
        <f>+L107*M107</f>
        <v>3.7522271597982435</v>
      </c>
      <c r="O107" s="38">
        <f>+L107*60*1000</f>
        <v>734.5114306572573</v>
      </c>
      <c r="P107" s="39">
        <f>+N107*60</f>
        <v>225.1336295878946</v>
      </c>
      <c r="R107" s="10"/>
      <c r="S107" s="10"/>
    </row>
    <row r="108" spans="1:19" s="9" customFormat="1" ht="12.75" customHeight="1">
      <c r="A108" s="167"/>
      <c r="B108" s="24" t="s">
        <v>705</v>
      </c>
      <c r="C108" s="34">
        <v>45</v>
      </c>
      <c r="D108" s="34">
        <v>1974</v>
      </c>
      <c r="E108" s="35">
        <v>41.5</v>
      </c>
      <c r="F108" s="35">
        <v>6.032</v>
      </c>
      <c r="G108" s="35">
        <v>7.2</v>
      </c>
      <c r="H108" s="35">
        <v>28.268</v>
      </c>
      <c r="I108" s="36">
        <v>2307.02</v>
      </c>
      <c r="J108" s="37">
        <v>28.268</v>
      </c>
      <c r="K108" s="36">
        <v>2307.02</v>
      </c>
      <c r="L108" s="37">
        <v>0.012253036384600046</v>
      </c>
      <c r="M108" s="38">
        <v>217.35</v>
      </c>
      <c r="N108" s="38">
        <v>2.66319745819282</v>
      </c>
      <c r="O108" s="38">
        <v>735.1821830760028</v>
      </c>
      <c r="P108" s="39">
        <v>159.7918474915692</v>
      </c>
      <c r="R108" s="10"/>
      <c r="S108" s="10"/>
    </row>
    <row r="109" spans="1:19" s="9" customFormat="1" ht="12.75" customHeight="1">
      <c r="A109" s="167"/>
      <c r="B109" s="28" t="s">
        <v>406</v>
      </c>
      <c r="C109" s="78">
        <v>40</v>
      </c>
      <c r="D109" s="34">
        <v>2009</v>
      </c>
      <c r="E109" s="35">
        <f>+F109+G109+H109</f>
        <v>36.935002000000004</v>
      </c>
      <c r="F109" s="79">
        <v>6.299684</v>
      </c>
      <c r="G109" s="79">
        <v>3.2</v>
      </c>
      <c r="H109" s="79">
        <v>27.435318000000002</v>
      </c>
      <c r="I109" s="80">
        <v>2225.68</v>
      </c>
      <c r="J109" s="221">
        <v>27.435318000000002</v>
      </c>
      <c r="K109" s="80">
        <v>2225.68</v>
      </c>
      <c r="L109" s="37">
        <f>+J109/K109</f>
        <v>0.012326712734984367</v>
      </c>
      <c r="M109" s="38">
        <v>306.508</v>
      </c>
      <c r="N109" s="38">
        <f>+L109*M109</f>
        <v>3.7782360669745882</v>
      </c>
      <c r="O109" s="38">
        <f>+L109*60*1000</f>
        <v>739.602764099062</v>
      </c>
      <c r="P109" s="39">
        <f>+N109*60</f>
        <v>226.6941640184753</v>
      </c>
      <c r="R109" s="10"/>
      <c r="S109" s="10"/>
    </row>
    <row r="110" spans="1:19" s="9" customFormat="1" ht="12.75" customHeight="1">
      <c r="A110" s="167"/>
      <c r="B110" s="24" t="s">
        <v>453</v>
      </c>
      <c r="C110" s="34">
        <v>34</v>
      </c>
      <c r="D110" s="34">
        <v>1973</v>
      </c>
      <c r="E110" s="35">
        <v>29.291981</v>
      </c>
      <c r="F110" s="35">
        <v>2.360331</v>
      </c>
      <c r="G110" s="35">
        <v>5.14</v>
      </c>
      <c r="H110" s="35">
        <v>21.79165</v>
      </c>
      <c r="I110" s="36">
        <v>1758.4</v>
      </c>
      <c r="J110" s="37">
        <v>21.791666</v>
      </c>
      <c r="K110" s="36">
        <v>1758.4</v>
      </c>
      <c r="L110" s="37">
        <f>J110/K110</f>
        <v>0.012392894676979072</v>
      </c>
      <c r="M110" s="38">
        <v>249</v>
      </c>
      <c r="N110" s="38">
        <f>L110*M110</f>
        <v>3.0858307745677886</v>
      </c>
      <c r="O110" s="38">
        <f>L110*60*1000</f>
        <v>743.5736806187443</v>
      </c>
      <c r="P110" s="39">
        <f>O110*M110/1000</f>
        <v>185.14984647406735</v>
      </c>
      <c r="R110" s="10"/>
      <c r="S110" s="10"/>
    </row>
    <row r="111" spans="1:19" s="9" customFormat="1" ht="12.75" customHeight="1">
      <c r="A111" s="167"/>
      <c r="B111" s="24" t="s">
        <v>69</v>
      </c>
      <c r="C111" s="34">
        <v>51</v>
      </c>
      <c r="D111" s="34">
        <v>2005</v>
      </c>
      <c r="E111" s="35">
        <v>49.96</v>
      </c>
      <c r="F111" s="35">
        <v>6.94</v>
      </c>
      <c r="G111" s="35">
        <v>4.87</v>
      </c>
      <c r="H111" s="35">
        <f>E111-F111-G111</f>
        <v>38.150000000000006</v>
      </c>
      <c r="I111" s="36">
        <v>3073.9</v>
      </c>
      <c r="J111" s="37">
        <f>H111/I111*K111</f>
        <v>37.257653144214196</v>
      </c>
      <c r="K111" s="34">
        <v>3002</v>
      </c>
      <c r="L111" s="37">
        <f>J111/K111</f>
        <v>0.012410943752236574</v>
      </c>
      <c r="M111" s="38">
        <v>316.7540000000001</v>
      </c>
      <c r="N111" s="38">
        <f>L111*M111</f>
        <v>3.931216077295945</v>
      </c>
      <c r="O111" s="38">
        <f>L111*60*1000</f>
        <v>744.6566251341944</v>
      </c>
      <c r="P111" s="39">
        <f>O111*M111/1000</f>
        <v>235.87296463775667</v>
      </c>
      <c r="Q111" s="11"/>
      <c r="R111" s="10"/>
      <c r="S111" s="10"/>
    </row>
    <row r="112" spans="1:19" s="9" customFormat="1" ht="12.75" customHeight="1">
      <c r="A112" s="167"/>
      <c r="B112" s="24" t="s">
        <v>76</v>
      </c>
      <c r="C112" s="34">
        <v>60</v>
      </c>
      <c r="D112" s="34">
        <v>1968</v>
      </c>
      <c r="E112" s="35">
        <v>46.72</v>
      </c>
      <c r="F112" s="35">
        <v>6.88</v>
      </c>
      <c r="G112" s="35">
        <f>E112-H112-F112</f>
        <v>5.8</v>
      </c>
      <c r="H112" s="35">
        <v>34.04</v>
      </c>
      <c r="I112" s="36">
        <v>2715.4</v>
      </c>
      <c r="J112" s="37">
        <f>H112/I112*K112</f>
        <v>34.03498563747514</v>
      </c>
      <c r="K112" s="34">
        <v>2715</v>
      </c>
      <c r="L112" s="37">
        <f>J112/K112</f>
        <v>0.01253590631214554</v>
      </c>
      <c r="M112" s="38">
        <v>316.7540000000001</v>
      </c>
      <c r="N112" s="38">
        <f>L112*M112</f>
        <v>3.970798467997349</v>
      </c>
      <c r="O112" s="38">
        <f>L112*60*1000</f>
        <v>752.1543787287324</v>
      </c>
      <c r="P112" s="39">
        <f>O112*M112/1000</f>
        <v>238.24790807984095</v>
      </c>
      <c r="R112" s="10"/>
      <c r="S112" s="10"/>
    </row>
    <row r="113" spans="1:19" s="9" customFormat="1" ht="12.75" customHeight="1">
      <c r="A113" s="167"/>
      <c r="B113" s="24" t="s">
        <v>583</v>
      </c>
      <c r="C113" s="34">
        <v>35</v>
      </c>
      <c r="D113" s="34">
        <v>1997</v>
      </c>
      <c r="E113" s="35">
        <v>40.722</v>
      </c>
      <c r="F113" s="35">
        <v>9.33399</v>
      </c>
      <c r="G113" s="35">
        <v>3.44</v>
      </c>
      <c r="H113" s="35">
        <f>E113-F113-G113</f>
        <v>27.94801</v>
      </c>
      <c r="I113" s="36">
        <v>2223.4</v>
      </c>
      <c r="J113" s="37">
        <f>H113</f>
        <v>27.94801</v>
      </c>
      <c r="K113" s="36">
        <f>I113</f>
        <v>2223.4</v>
      </c>
      <c r="L113" s="37">
        <f>J113/K113</f>
        <v>0.012569942430511828</v>
      </c>
      <c r="M113" s="38">
        <v>278.39</v>
      </c>
      <c r="N113" s="38">
        <f>L113*M113</f>
        <v>3.499346273230188</v>
      </c>
      <c r="O113" s="38">
        <f>L113*60*1000</f>
        <v>754.1965458307097</v>
      </c>
      <c r="P113" s="39">
        <f>O113*M113/1000</f>
        <v>209.96077639381127</v>
      </c>
      <c r="R113" s="10"/>
      <c r="S113" s="10"/>
    </row>
    <row r="114" spans="1:19" s="9" customFormat="1" ht="13.5" customHeight="1">
      <c r="A114" s="167"/>
      <c r="B114" s="265" t="s">
        <v>118</v>
      </c>
      <c r="C114" s="266">
        <v>60</v>
      </c>
      <c r="D114" s="267" t="s">
        <v>30</v>
      </c>
      <c r="E114" s="268">
        <v>48.49</v>
      </c>
      <c r="F114" s="268">
        <v>4.65</v>
      </c>
      <c r="G114" s="269">
        <v>9.6</v>
      </c>
      <c r="H114" s="269">
        <v>34.24</v>
      </c>
      <c r="I114" s="270">
        <v>2723.9</v>
      </c>
      <c r="J114" s="271">
        <v>34.24</v>
      </c>
      <c r="K114" s="266">
        <v>2723.9</v>
      </c>
      <c r="L114" s="37">
        <f>J114/K114</f>
        <v>0.01257021182862807</v>
      </c>
      <c r="M114" s="272">
        <v>249.3</v>
      </c>
      <c r="N114" s="38">
        <f>L114*M114</f>
        <v>3.133753808876978</v>
      </c>
      <c r="O114" s="38">
        <f>L114*60*1000</f>
        <v>754.2127097176842</v>
      </c>
      <c r="P114" s="39">
        <f>O114*M114/1000</f>
        <v>188.02522853261868</v>
      </c>
      <c r="R114" s="10"/>
      <c r="S114" s="10"/>
    </row>
    <row r="115" spans="1:19" s="9" customFormat="1" ht="12.75" customHeight="1">
      <c r="A115" s="167"/>
      <c r="B115" s="24" t="s">
        <v>687</v>
      </c>
      <c r="C115" s="34">
        <v>25</v>
      </c>
      <c r="D115" s="34" t="s">
        <v>30</v>
      </c>
      <c r="E115" s="35">
        <f>F115+G115+H115</f>
        <v>20.994</v>
      </c>
      <c r="F115" s="35">
        <v>1.224</v>
      </c>
      <c r="G115" s="35">
        <v>3.92</v>
      </c>
      <c r="H115" s="35">
        <v>15.85</v>
      </c>
      <c r="I115" s="36">
        <v>1257.05</v>
      </c>
      <c r="J115" s="37">
        <v>15.85</v>
      </c>
      <c r="K115" s="36">
        <v>1257.05</v>
      </c>
      <c r="L115" s="37">
        <f>J115/K115</f>
        <v>0.012608885883616404</v>
      </c>
      <c r="M115" s="38">
        <v>224.9</v>
      </c>
      <c r="N115" s="38">
        <f>L115*M115</f>
        <v>2.835738435225329</v>
      </c>
      <c r="O115" s="38">
        <f>L115*60*1000</f>
        <v>756.5331530169842</v>
      </c>
      <c r="P115" s="39">
        <f>O115*M115/1000</f>
        <v>170.14430611351978</v>
      </c>
      <c r="R115" s="10"/>
      <c r="S115" s="10"/>
    </row>
    <row r="116" spans="1:19" s="9" customFormat="1" ht="12.75" customHeight="1">
      <c r="A116" s="167"/>
      <c r="B116" s="24" t="s">
        <v>240</v>
      </c>
      <c r="C116" s="34">
        <v>44</v>
      </c>
      <c r="D116" s="34" t="s">
        <v>30</v>
      </c>
      <c r="E116" s="35">
        <f>F116+G116+H116</f>
        <v>41.838</v>
      </c>
      <c r="F116" s="35">
        <v>4.794</v>
      </c>
      <c r="G116" s="35">
        <v>7.04</v>
      </c>
      <c r="H116" s="35">
        <v>30.004</v>
      </c>
      <c r="I116" s="36">
        <v>2361.2</v>
      </c>
      <c r="J116" s="37">
        <v>30.004</v>
      </c>
      <c r="K116" s="36">
        <v>2361.2</v>
      </c>
      <c r="L116" s="37">
        <f>J116/K116</f>
        <v>0.012707098085719128</v>
      </c>
      <c r="M116" s="38">
        <v>224.9</v>
      </c>
      <c r="N116" s="38">
        <f>L116*M116</f>
        <v>2.857826359478232</v>
      </c>
      <c r="O116" s="38">
        <f>L116*60*1000</f>
        <v>762.4258851431476</v>
      </c>
      <c r="P116" s="39">
        <f>O116*M116/1000</f>
        <v>171.4695815686939</v>
      </c>
      <c r="R116" s="10"/>
      <c r="S116" s="10"/>
    </row>
    <row r="117" spans="1:19" s="9" customFormat="1" ht="12.75" customHeight="1">
      <c r="A117" s="167"/>
      <c r="B117" s="24" t="s">
        <v>38</v>
      </c>
      <c r="C117" s="34">
        <v>56</v>
      </c>
      <c r="D117" s="34">
        <v>2008</v>
      </c>
      <c r="E117" s="35">
        <v>54.29</v>
      </c>
      <c r="F117" s="35">
        <v>10.31225</v>
      </c>
      <c r="G117" s="35">
        <v>4.48</v>
      </c>
      <c r="H117" s="35">
        <v>39.497749999999996</v>
      </c>
      <c r="I117" s="36">
        <v>3105.9</v>
      </c>
      <c r="J117" s="37">
        <v>39.497754</v>
      </c>
      <c r="K117" s="36">
        <v>3105.9</v>
      </c>
      <c r="L117" s="37">
        <f>J117/K117</f>
        <v>0.012717007630638462</v>
      </c>
      <c r="M117" s="34">
        <v>297.67900000000003</v>
      </c>
      <c r="N117" s="38">
        <f>L117*M117</f>
        <v>3.7855861144808274</v>
      </c>
      <c r="O117" s="38">
        <f>L117*60*1000</f>
        <v>763.0204578383077</v>
      </c>
      <c r="P117" s="39">
        <f>O117*M117/1000</f>
        <v>227.13516686884964</v>
      </c>
      <c r="Q117" s="11"/>
      <c r="R117" s="10"/>
      <c r="S117" s="10"/>
    </row>
    <row r="118" spans="1:19" s="9" customFormat="1" ht="12.75" customHeight="1">
      <c r="A118" s="167"/>
      <c r="B118" s="24" t="s">
        <v>251</v>
      </c>
      <c r="C118" s="34">
        <v>13</v>
      </c>
      <c r="D118" s="34">
        <v>2007</v>
      </c>
      <c r="E118" s="35">
        <f>F118+G118+H118</f>
        <v>16.5024</v>
      </c>
      <c r="F118" s="35">
        <v>1.095</v>
      </c>
      <c r="G118" s="35">
        <v>2</v>
      </c>
      <c r="H118" s="35">
        <v>13.4074</v>
      </c>
      <c r="I118" s="36">
        <v>1052.22</v>
      </c>
      <c r="J118" s="37">
        <v>13.4074</v>
      </c>
      <c r="K118" s="36">
        <v>1052.22</v>
      </c>
      <c r="L118" s="37">
        <f>J118/K118</f>
        <v>0.012742012126741557</v>
      </c>
      <c r="M118" s="38">
        <v>208.5</v>
      </c>
      <c r="N118" s="38">
        <f>L118*M118</f>
        <v>2.6567095284256146</v>
      </c>
      <c r="O118" s="38">
        <f>L118*1000*60</f>
        <v>764.5207276044935</v>
      </c>
      <c r="P118" s="39">
        <f>N118*60</f>
        <v>159.40257170553687</v>
      </c>
      <c r="R118" s="10"/>
      <c r="S118" s="10"/>
    </row>
    <row r="119" spans="1:19" s="9" customFormat="1" ht="12.75" customHeight="1">
      <c r="A119" s="167"/>
      <c r="B119" s="24" t="s">
        <v>79</v>
      </c>
      <c r="C119" s="34">
        <v>100</v>
      </c>
      <c r="D119" s="34">
        <v>1972</v>
      </c>
      <c r="E119" s="35">
        <v>81.71</v>
      </c>
      <c r="F119" s="35">
        <v>11.95</v>
      </c>
      <c r="G119" s="35">
        <f>E119-H119-F119</f>
        <v>13.149999999999995</v>
      </c>
      <c r="H119" s="35">
        <v>56.61</v>
      </c>
      <c r="I119" s="36">
        <v>4426.6</v>
      </c>
      <c r="J119" s="37">
        <f>H119/I119*K119</f>
        <v>56.61511543848552</v>
      </c>
      <c r="K119" s="34">
        <v>4427</v>
      </c>
      <c r="L119" s="37">
        <f>J119/K119</f>
        <v>0.0127885962137984</v>
      </c>
      <c r="M119" s="38">
        <v>316.7540000000001</v>
      </c>
      <c r="N119" s="38">
        <f>L119*M119</f>
        <v>4.050839005105499</v>
      </c>
      <c r="O119" s="38">
        <f>L119*60*1000</f>
        <v>767.315772827904</v>
      </c>
      <c r="P119" s="39">
        <f>O119*M119/1000</f>
        <v>243.05034030632996</v>
      </c>
      <c r="R119" s="10"/>
      <c r="S119" s="10"/>
    </row>
    <row r="120" spans="1:19" s="9" customFormat="1" ht="12.75" customHeight="1">
      <c r="A120" s="167"/>
      <c r="B120" s="28" t="s">
        <v>407</v>
      </c>
      <c r="C120" s="78">
        <v>34</v>
      </c>
      <c r="D120" s="34">
        <v>2001</v>
      </c>
      <c r="E120" s="35">
        <f>+F120+G120+H120</f>
        <v>31.921000999999997</v>
      </c>
      <c r="F120" s="79">
        <v>3.89035</v>
      </c>
      <c r="G120" s="79">
        <v>5.44</v>
      </c>
      <c r="H120" s="79">
        <v>22.590650999999998</v>
      </c>
      <c r="I120" s="80">
        <v>1747.92</v>
      </c>
      <c r="J120" s="221">
        <v>22.590650999999998</v>
      </c>
      <c r="K120" s="80">
        <v>1747.92</v>
      </c>
      <c r="L120" s="37">
        <f>+J120/K120</f>
        <v>0.012924304888095563</v>
      </c>
      <c r="M120" s="38">
        <v>306.508</v>
      </c>
      <c r="N120" s="38">
        <f>+L120*M120</f>
        <v>3.961402842640395</v>
      </c>
      <c r="O120" s="38">
        <f>+L120*60*1000</f>
        <v>775.4582932857338</v>
      </c>
      <c r="P120" s="39">
        <f>+N120*60</f>
        <v>237.6841705584237</v>
      </c>
      <c r="R120" s="10"/>
      <c r="S120" s="10"/>
    </row>
    <row r="121" spans="1:16" s="9" customFormat="1" ht="12.75" customHeight="1">
      <c r="A121" s="167"/>
      <c r="B121" s="28" t="s">
        <v>141</v>
      </c>
      <c r="C121" s="78">
        <v>29</v>
      </c>
      <c r="D121" s="34">
        <v>2007</v>
      </c>
      <c r="E121" s="35">
        <f>+F121+G121+H121</f>
        <v>29.500500000000002</v>
      </c>
      <c r="F121" s="79">
        <v>3.9525</v>
      </c>
      <c r="G121" s="79">
        <v>2.32</v>
      </c>
      <c r="H121" s="79">
        <v>23.228</v>
      </c>
      <c r="I121" s="80">
        <v>3447.1</v>
      </c>
      <c r="J121" s="221">
        <v>23.228</v>
      </c>
      <c r="K121" s="80">
        <v>1796.56</v>
      </c>
      <c r="L121" s="37">
        <f>+J121/K121</f>
        <v>0.012929153493342834</v>
      </c>
      <c r="M121" s="38">
        <v>306.508</v>
      </c>
      <c r="N121" s="38">
        <f>+L121*M121</f>
        <v>3.9628889789375252</v>
      </c>
      <c r="O121" s="38">
        <f>+L121*60*1000</f>
        <v>775.74920960057</v>
      </c>
      <c r="P121" s="39">
        <f>+N121*60</f>
        <v>237.7733387362515</v>
      </c>
    </row>
    <row r="122" spans="1:19" s="9" customFormat="1" ht="12.75" customHeight="1">
      <c r="A122" s="167"/>
      <c r="B122" s="24" t="s">
        <v>70</v>
      </c>
      <c r="C122" s="34">
        <v>39</v>
      </c>
      <c r="D122" s="34">
        <v>2007</v>
      </c>
      <c r="E122" s="35">
        <v>40.45</v>
      </c>
      <c r="F122" s="35">
        <v>6.78</v>
      </c>
      <c r="G122" s="35">
        <v>2.98</v>
      </c>
      <c r="H122" s="35">
        <f>E122-F122-G122</f>
        <v>30.69</v>
      </c>
      <c r="I122" s="36">
        <v>2368.8</v>
      </c>
      <c r="J122" s="37">
        <f>H122/I122*K122</f>
        <v>30.692591185410333</v>
      </c>
      <c r="K122" s="34">
        <v>2369</v>
      </c>
      <c r="L122" s="37">
        <f>J122/K122</f>
        <v>0.012955927051671732</v>
      </c>
      <c r="M122" s="38">
        <v>316.7540000000001</v>
      </c>
      <c r="N122" s="38">
        <f>L122*M122</f>
        <v>4.103841717325229</v>
      </c>
      <c r="O122" s="38">
        <f>L122*60*1000</f>
        <v>777.3556231003039</v>
      </c>
      <c r="P122" s="39">
        <f>O122*M122/1000</f>
        <v>246.2305030395137</v>
      </c>
      <c r="R122" s="10"/>
      <c r="S122" s="10"/>
    </row>
    <row r="123" spans="1:19" s="9" customFormat="1" ht="12.75" customHeight="1">
      <c r="A123" s="167"/>
      <c r="B123" s="24" t="s">
        <v>65</v>
      </c>
      <c r="C123" s="34">
        <v>118</v>
      </c>
      <c r="D123" s="34">
        <v>2007</v>
      </c>
      <c r="E123" s="35">
        <v>140.41</v>
      </c>
      <c r="F123" s="35">
        <v>19.94</v>
      </c>
      <c r="G123" s="35">
        <v>19.55</v>
      </c>
      <c r="H123" s="35">
        <f>E123-F123-G123</f>
        <v>100.92</v>
      </c>
      <c r="I123" s="36">
        <v>7738</v>
      </c>
      <c r="J123" s="37">
        <f>H123/I123*K123</f>
        <v>91.08623416903593</v>
      </c>
      <c r="K123" s="34">
        <v>6984</v>
      </c>
      <c r="L123" s="37">
        <f>J123/K123</f>
        <v>0.013042129749289222</v>
      </c>
      <c r="M123" s="38">
        <v>316.7540000000001</v>
      </c>
      <c r="N123" s="38">
        <f>L123*M123</f>
        <v>4.131146766606359</v>
      </c>
      <c r="O123" s="38">
        <f>L123*60*1000</f>
        <v>782.5277849573533</v>
      </c>
      <c r="P123" s="39">
        <f>O123*M123/1000</f>
        <v>247.86880599638155</v>
      </c>
      <c r="R123" s="10"/>
      <c r="S123" s="10"/>
    </row>
    <row r="124" spans="1:19" s="9" customFormat="1" ht="12.75" customHeight="1">
      <c r="A124" s="167"/>
      <c r="B124" s="33" t="s">
        <v>226</v>
      </c>
      <c r="C124" s="91">
        <v>20</v>
      </c>
      <c r="D124" s="91">
        <v>1975</v>
      </c>
      <c r="E124" s="92">
        <v>20.41</v>
      </c>
      <c r="F124" s="92">
        <v>2.2185</v>
      </c>
      <c r="G124" s="92">
        <v>3.2</v>
      </c>
      <c r="H124" s="92">
        <v>14.9915</v>
      </c>
      <c r="I124" s="93">
        <v>1147.92</v>
      </c>
      <c r="J124" s="227">
        <v>14.99</v>
      </c>
      <c r="K124" s="93">
        <v>1147.92</v>
      </c>
      <c r="L124" s="122">
        <f>J124/K124</f>
        <v>0.013058401282319325</v>
      </c>
      <c r="M124" s="123">
        <v>326.019</v>
      </c>
      <c r="N124" s="95">
        <f>L124*M124</f>
        <v>4.257286927660464</v>
      </c>
      <c r="O124" s="95">
        <f>L124*60*1000</f>
        <v>783.5040769391595</v>
      </c>
      <c r="P124" s="96">
        <f>O124*M124/1000</f>
        <v>255.43721565962787</v>
      </c>
      <c r="R124" s="10"/>
      <c r="S124" s="10"/>
    </row>
    <row r="125" spans="1:19" s="9" customFormat="1" ht="13.5" customHeight="1">
      <c r="A125" s="167"/>
      <c r="B125" s="24" t="s">
        <v>485</v>
      </c>
      <c r="C125" s="34">
        <v>15</v>
      </c>
      <c r="D125" s="34" t="s">
        <v>30</v>
      </c>
      <c r="E125" s="35">
        <f>F125+G125+H125</f>
        <v>11.081</v>
      </c>
      <c r="F125" s="35">
        <v>0</v>
      </c>
      <c r="G125" s="35">
        <v>0</v>
      </c>
      <c r="H125" s="35">
        <v>11.081</v>
      </c>
      <c r="I125" s="36">
        <v>846.62</v>
      </c>
      <c r="J125" s="37">
        <v>11.081</v>
      </c>
      <c r="K125" s="36">
        <v>846.62</v>
      </c>
      <c r="L125" s="37">
        <f>J125/K125</f>
        <v>0.013088516689896293</v>
      </c>
      <c r="M125" s="38">
        <v>224.9</v>
      </c>
      <c r="N125" s="38">
        <f>L125*M125</f>
        <v>2.9436074035576762</v>
      </c>
      <c r="O125" s="38">
        <f>L125*60*1000</f>
        <v>785.3110013937775</v>
      </c>
      <c r="P125" s="39">
        <f>O125*M125/1000</f>
        <v>176.61644421346054</v>
      </c>
      <c r="R125" s="10"/>
      <c r="S125" s="10"/>
    </row>
    <row r="126" spans="1:16" s="9" customFormat="1" ht="12.75" customHeight="1">
      <c r="A126" s="167"/>
      <c r="B126" s="24" t="s">
        <v>74</v>
      </c>
      <c r="C126" s="34">
        <v>38</v>
      </c>
      <c r="D126" s="34">
        <v>2004</v>
      </c>
      <c r="E126" s="35">
        <v>37.17</v>
      </c>
      <c r="F126" s="35">
        <v>5.3</v>
      </c>
      <c r="G126" s="35">
        <v>0.65</v>
      </c>
      <c r="H126" s="35">
        <f>E126-F126-G126</f>
        <v>31.220000000000002</v>
      </c>
      <c r="I126" s="36">
        <v>2372</v>
      </c>
      <c r="J126" s="37">
        <f>H126/I126*K126</f>
        <v>31.22</v>
      </c>
      <c r="K126" s="34">
        <v>2372</v>
      </c>
      <c r="L126" s="37">
        <f>J126/K126</f>
        <v>0.013161888701517707</v>
      </c>
      <c r="M126" s="38">
        <v>316.7540000000001</v>
      </c>
      <c r="N126" s="38">
        <f>L126*M126</f>
        <v>4.16908089376054</v>
      </c>
      <c r="O126" s="38">
        <f>L126*60*1000</f>
        <v>789.7133220910624</v>
      </c>
      <c r="P126" s="39">
        <f>O126*M126/1000</f>
        <v>250.14485362563244</v>
      </c>
    </row>
    <row r="127" spans="1:19" s="9" customFormat="1" ht="12.75" customHeight="1">
      <c r="A127" s="167"/>
      <c r="B127" s="24" t="s">
        <v>721</v>
      </c>
      <c r="C127" s="34">
        <v>20</v>
      </c>
      <c r="D127" s="34" t="s">
        <v>30</v>
      </c>
      <c r="E127" s="92">
        <v>19.098</v>
      </c>
      <c r="F127" s="92">
        <v>1.938</v>
      </c>
      <c r="G127" s="92">
        <v>3.26</v>
      </c>
      <c r="H127" s="92">
        <v>13.9</v>
      </c>
      <c r="I127" s="36">
        <v>1055.4</v>
      </c>
      <c r="J127" s="227">
        <v>13.9</v>
      </c>
      <c r="K127" s="36">
        <v>1055.4</v>
      </c>
      <c r="L127" s="122">
        <v>0.013170361948076558</v>
      </c>
      <c r="M127" s="165">
        <v>223.6</v>
      </c>
      <c r="N127" s="95">
        <v>2.9448929315899184</v>
      </c>
      <c r="O127" s="95">
        <v>790.2217168845935</v>
      </c>
      <c r="P127" s="96">
        <v>176.6935758953951</v>
      </c>
      <c r="Q127" s="11"/>
      <c r="R127" s="10"/>
      <c r="S127" s="10"/>
    </row>
    <row r="128" spans="1:19" s="9" customFormat="1" ht="12.75" customHeight="1">
      <c r="A128" s="167"/>
      <c r="B128" s="24" t="s">
        <v>71</v>
      </c>
      <c r="C128" s="34">
        <v>18</v>
      </c>
      <c r="D128" s="34">
        <v>2006</v>
      </c>
      <c r="E128" s="35">
        <v>31.9</v>
      </c>
      <c r="F128" s="35">
        <v>3.04</v>
      </c>
      <c r="G128" s="35">
        <v>2.54</v>
      </c>
      <c r="H128" s="35">
        <f>E128-F128-G128</f>
        <v>26.32</v>
      </c>
      <c r="I128" s="36">
        <v>1988.3</v>
      </c>
      <c r="J128" s="37">
        <f>H128/I128*K128</f>
        <v>20.0414826736408</v>
      </c>
      <c r="K128" s="34">
        <v>1514</v>
      </c>
      <c r="L128" s="37">
        <f>J128/K128</f>
        <v>0.013237439018256804</v>
      </c>
      <c r="M128" s="38">
        <v>316.7540000000001</v>
      </c>
      <c r="N128" s="38">
        <f>L128*M128</f>
        <v>4.193011758788916</v>
      </c>
      <c r="O128" s="38">
        <f>L128*60*1000</f>
        <v>794.2463410954083</v>
      </c>
      <c r="P128" s="39">
        <f>O128*M128/1000</f>
        <v>251.58070552733503</v>
      </c>
      <c r="R128" s="10"/>
      <c r="S128" s="10"/>
    </row>
    <row r="129" spans="1:19" s="9" customFormat="1" ht="12.75" customHeight="1">
      <c r="A129" s="167"/>
      <c r="B129" s="24" t="s">
        <v>78</v>
      </c>
      <c r="C129" s="34">
        <v>61</v>
      </c>
      <c r="D129" s="34">
        <v>1973</v>
      </c>
      <c r="E129" s="35">
        <v>48.99</v>
      </c>
      <c r="F129" s="35">
        <v>6.93</v>
      </c>
      <c r="G129" s="35">
        <f>E129-H129-F129</f>
        <v>6.420000000000002</v>
      </c>
      <c r="H129" s="35">
        <v>35.64</v>
      </c>
      <c r="I129" s="36">
        <v>2678.3</v>
      </c>
      <c r="J129" s="37">
        <f>H129/I129*K129</f>
        <v>35.63600791546877</v>
      </c>
      <c r="K129" s="34">
        <v>2678</v>
      </c>
      <c r="L129" s="37">
        <f>J129/K129</f>
        <v>0.01330694843744166</v>
      </c>
      <c r="M129" s="38">
        <v>316.7540000000001</v>
      </c>
      <c r="N129" s="38">
        <f>L129*M129</f>
        <v>4.215029145353396</v>
      </c>
      <c r="O129" s="38">
        <f>L129*60*1000</f>
        <v>798.4169062464996</v>
      </c>
      <c r="P129" s="39">
        <f>O129*M129/1000</f>
        <v>252.9017487212038</v>
      </c>
      <c r="R129" s="10"/>
      <c r="S129" s="10"/>
    </row>
    <row r="130" spans="1:19" s="9" customFormat="1" ht="12.75" customHeight="1">
      <c r="A130" s="167"/>
      <c r="B130" s="33" t="s">
        <v>224</v>
      </c>
      <c r="C130" s="91">
        <v>30</v>
      </c>
      <c r="D130" s="91">
        <v>2007</v>
      </c>
      <c r="E130" s="92">
        <v>43.076</v>
      </c>
      <c r="F130" s="92">
        <v>3.001758</v>
      </c>
      <c r="G130" s="92">
        <v>4</v>
      </c>
      <c r="H130" s="92">
        <v>36.074242</v>
      </c>
      <c r="I130" s="93">
        <v>2842.76</v>
      </c>
      <c r="J130" s="227">
        <v>35.41</v>
      </c>
      <c r="K130" s="93">
        <v>2656.97</v>
      </c>
      <c r="L130" s="122">
        <f>J130/K130</f>
        <v>0.013327211071257861</v>
      </c>
      <c r="M130" s="123">
        <v>330.488</v>
      </c>
      <c r="N130" s="95">
        <f>L130*M130</f>
        <v>4.404483332517868</v>
      </c>
      <c r="O130" s="95">
        <f>L130*60*1000</f>
        <v>799.6326642754716</v>
      </c>
      <c r="P130" s="96">
        <f>O130*M130/1000</f>
        <v>264.26899995107203</v>
      </c>
      <c r="R130" s="10"/>
      <c r="S130" s="10"/>
    </row>
    <row r="131" spans="1:19" s="9" customFormat="1" ht="12.75">
      <c r="A131" s="167"/>
      <c r="B131" s="24" t="s">
        <v>33</v>
      </c>
      <c r="C131" s="34">
        <v>64</v>
      </c>
      <c r="D131" s="34">
        <v>2006</v>
      </c>
      <c r="E131" s="35">
        <v>61.523</v>
      </c>
      <c r="F131" s="35">
        <v>11.808043</v>
      </c>
      <c r="G131" s="35">
        <v>5.12</v>
      </c>
      <c r="H131" s="35">
        <v>44.594957</v>
      </c>
      <c r="I131" s="36">
        <v>3331.47</v>
      </c>
      <c r="J131" s="37">
        <v>44.594957</v>
      </c>
      <c r="K131" s="36">
        <v>3331.47</v>
      </c>
      <c r="L131" s="37">
        <f>J131/K131</f>
        <v>0.013385969857150149</v>
      </c>
      <c r="M131" s="34">
        <v>297.67900000000003</v>
      </c>
      <c r="N131" s="38">
        <f>L131*M131</f>
        <v>3.9847221211065995</v>
      </c>
      <c r="O131" s="38">
        <f>L131*60*1000</f>
        <v>803.1581914290089</v>
      </c>
      <c r="P131" s="39">
        <f>O131*M131/1000</f>
        <v>239.08332726639597</v>
      </c>
      <c r="R131" s="10"/>
      <c r="S131" s="10"/>
    </row>
    <row r="132" spans="1:16" s="9" customFormat="1" ht="12.75" customHeight="1">
      <c r="A132" s="167"/>
      <c r="B132" s="265" t="s">
        <v>116</v>
      </c>
      <c r="C132" s="266">
        <v>45</v>
      </c>
      <c r="D132" s="267" t="s">
        <v>30</v>
      </c>
      <c r="E132" s="268">
        <v>43.96</v>
      </c>
      <c r="F132" s="268">
        <v>5.01</v>
      </c>
      <c r="G132" s="269">
        <v>7.2</v>
      </c>
      <c r="H132" s="269">
        <v>31.75</v>
      </c>
      <c r="I132" s="270">
        <v>2333.03</v>
      </c>
      <c r="J132" s="271">
        <v>31.75</v>
      </c>
      <c r="K132" s="266">
        <v>2333.03</v>
      </c>
      <c r="L132" s="37">
        <f>J132/K132</f>
        <v>0.013608912015704898</v>
      </c>
      <c r="M132" s="272">
        <v>249.3</v>
      </c>
      <c r="N132" s="38">
        <f>L132*M132</f>
        <v>3.3927017655152314</v>
      </c>
      <c r="O132" s="38">
        <f>L132*60*1000</f>
        <v>816.5347209422938</v>
      </c>
      <c r="P132" s="39">
        <f>O132*M132/1000</f>
        <v>203.56210593091384</v>
      </c>
    </row>
    <row r="133" spans="1:19" s="9" customFormat="1" ht="12.75">
      <c r="A133" s="167"/>
      <c r="B133" s="24" t="s">
        <v>584</v>
      </c>
      <c r="C133" s="34">
        <v>59</v>
      </c>
      <c r="D133" s="34">
        <v>1981</v>
      </c>
      <c r="E133" s="35">
        <v>58.6</v>
      </c>
      <c r="F133" s="35">
        <v>10.79398</v>
      </c>
      <c r="G133" s="35">
        <v>5.9</v>
      </c>
      <c r="H133" s="35">
        <f>E133-F133-G133</f>
        <v>41.906020000000005</v>
      </c>
      <c r="I133" s="36">
        <v>3073.02</v>
      </c>
      <c r="J133" s="37">
        <f>H133</f>
        <v>41.906020000000005</v>
      </c>
      <c r="K133" s="36">
        <f>I133</f>
        <v>3073.02</v>
      </c>
      <c r="L133" s="37">
        <f>J133/K133</f>
        <v>0.013636754723366592</v>
      </c>
      <c r="M133" s="38">
        <v>278.39</v>
      </c>
      <c r="N133" s="38">
        <f>L133*M133</f>
        <v>3.796336147438025</v>
      </c>
      <c r="O133" s="38">
        <f>L133*60*1000</f>
        <v>818.2052834019955</v>
      </c>
      <c r="P133" s="39">
        <f>O133*M133/1000</f>
        <v>227.78016884628153</v>
      </c>
      <c r="R133" s="10"/>
      <c r="S133" s="10"/>
    </row>
    <row r="134" spans="1:19" s="9" customFormat="1" ht="12.75">
      <c r="A134" s="167"/>
      <c r="B134" s="24" t="s">
        <v>838</v>
      </c>
      <c r="C134" s="34">
        <v>12</v>
      </c>
      <c r="D134" s="34" t="s">
        <v>248</v>
      </c>
      <c r="E134" s="35">
        <v>11.735100000000001</v>
      </c>
      <c r="F134" s="35">
        <v>0.94588</v>
      </c>
      <c r="G134" s="35">
        <v>1.6031</v>
      </c>
      <c r="H134" s="35">
        <v>9.18612</v>
      </c>
      <c r="I134" s="36">
        <v>664.97</v>
      </c>
      <c r="J134" s="35">
        <v>9.18612</v>
      </c>
      <c r="K134" s="36">
        <v>664.97</v>
      </c>
      <c r="L134" s="37">
        <v>0.013814337488909275</v>
      </c>
      <c r="M134" s="38">
        <v>276.2</v>
      </c>
      <c r="N134" s="38">
        <v>3.815520014436742</v>
      </c>
      <c r="O134" s="38">
        <v>828.8602493345564</v>
      </c>
      <c r="P134" s="39">
        <v>228.93120086620448</v>
      </c>
      <c r="R134" s="10"/>
      <c r="S134" s="10"/>
    </row>
    <row r="135" spans="1:19" s="9" customFormat="1" ht="12.75">
      <c r="A135" s="167"/>
      <c r="B135" s="24" t="s">
        <v>37</v>
      </c>
      <c r="C135" s="34">
        <v>21</v>
      </c>
      <c r="D135" s="34">
        <v>2005</v>
      </c>
      <c r="E135" s="35">
        <v>31.759</v>
      </c>
      <c r="F135" s="35">
        <v>5.719443</v>
      </c>
      <c r="G135" s="35">
        <v>1.68</v>
      </c>
      <c r="H135" s="35">
        <v>24.359557000000002</v>
      </c>
      <c r="I135" s="36">
        <v>1763.3</v>
      </c>
      <c r="J135" s="37">
        <v>24.359561</v>
      </c>
      <c r="K135" s="36">
        <v>1763.3</v>
      </c>
      <c r="L135" s="37">
        <f>J135/K135</f>
        <v>0.013814756989735156</v>
      </c>
      <c r="M135" s="34">
        <v>297.67900000000003</v>
      </c>
      <c r="N135" s="38">
        <f>L135*M135</f>
        <v>4.1123630459473715</v>
      </c>
      <c r="O135" s="38">
        <f>L135*60*1000</f>
        <v>828.8854193841094</v>
      </c>
      <c r="P135" s="39">
        <f>O135*M135/1000</f>
        <v>246.74178275684233</v>
      </c>
      <c r="R135" s="10"/>
      <c r="S135" s="10"/>
    </row>
    <row r="136" spans="1:19" s="9" customFormat="1" ht="12.75">
      <c r="A136" s="167"/>
      <c r="B136" s="33" t="s">
        <v>228</v>
      </c>
      <c r="C136" s="91">
        <v>20</v>
      </c>
      <c r="D136" s="91">
        <v>1975</v>
      </c>
      <c r="E136" s="92">
        <v>20.587</v>
      </c>
      <c r="F136" s="92">
        <v>1.785</v>
      </c>
      <c r="G136" s="92">
        <v>3.2</v>
      </c>
      <c r="H136" s="92">
        <v>15.602</v>
      </c>
      <c r="I136" s="93">
        <v>1127.03</v>
      </c>
      <c r="J136" s="227">
        <v>15.6</v>
      </c>
      <c r="K136" s="93">
        <v>1127.03</v>
      </c>
      <c r="L136" s="122">
        <f>J136/K136</f>
        <v>0.013841690105853437</v>
      </c>
      <c r="M136" s="123">
        <v>326.019</v>
      </c>
      <c r="N136" s="95">
        <f>L136*M136</f>
        <v>4.512653966620232</v>
      </c>
      <c r="O136" s="95">
        <f>L136*60*1000</f>
        <v>830.5014063512062</v>
      </c>
      <c r="P136" s="96">
        <f>O136*M136/1000</f>
        <v>270.7592379972139</v>
      </c>
      <c r="R136" s="10"/>
      <c r="S136" s="10"/>
    </row>
    <row r="137" spans="1:19" s="9" customFormat="1" ht="12.75" customHeight="1">
      <c r="A137" s="167"/>
      <c r="B137" s="265" t="s">
        <v>120</v>
      </c>
      <c r="C137" s="266">
        <v>88</v>
      </c>
      <c r="D137" s="267">
        <v>2007</v>
      </c>
      <c r="E137" s="268">
        <v>87.62</v>
      </c>
      <c r="F137" s="268">
        <v>0</v>
      </c>
      <c r="G137" s="269">
        <v>0</v>
      </c>
      <c r="H137" s="269">
        <v>87.62</v>
      </c>
      <c r="I137" s="270">
        <v>6315.31</v>
      </c>
      <c r="J137" s="271">
        <v>87.62</v>
      </c>
      <c r="K137" s="266">
        <v>6315.31</v>
      </c>
      <c r="L137" s="37">
        <f>J137/K137</f>
        <v>0.01387421995119796</v>
      </c>
      <c r="M137" s="272">
        <v>249.3</v>
      </c>
      <c r="N137" s="38">
        <f>L137*M137</f>
        <v>3.4588430338336518</v>
      </c>
      <c r="O137" s="38">
        <f>L137*60*1000</f>
        <v>832.4531970718776</v>
      </c>
      <c r="P137" s="39">
        <f>O137*M137/1000</f>
        <v>207.5305820300191</v>
      </c>
      <c r="R137" s="10"/>
      <c r="S137" s="10"/>
    </row>
    <row r="138" spans="1:19" s="9" customFormat="1" ht="12.75" customHeight="1">
      <c r="A138" s="167"/>
      <c r="B138" s="24" t="s">
        <v>273</v>
      </c>
      <c r="C138" s="34">
        <v>30</v>
      </c>
      <c r="D138" s="34">
        <v>2000</v>
      </c>
      <c r="E138" s="35">
        <v>27.8</v>
      </c>
      <c r="F138" s="35">
        <v>3.350379</v>
      </c>
      <c r="G138" s="35">
        <v>4.72</v>
      </c>
      <c r="H138" s="35">
        <v>19.7296</v>
      </c>
      <c r="I138" s="36">
        <v>1411.56</v>
      </c>
      <c r="J138" s="35">
        <v>19.7296</v>
      </c>
      <c r="K138" s="36">
        <v>1411.56</v>
      </c>
      <c r="L138" s="37">
        <v>0.013977160021536457</v>
      </c>
      <c r="M138" s="35">
        <v>238.165</v>
      </c>
      <c r="N138" s="38">
        <v>3.32887031652923</v>
      </c>
      <c r="O138" s="38">
        <v>838.6296012921874</v>
      </c>
      <c r="P138" s="39">
        <v>199.7322189917538</v>
      </c>
      <c r="R138" s="10"/>
      <c r="S138" s="10"/>
    </row>
    <row r="139" spans="1:19" s="9" customFormat="1" ht="12.75">
      <c r="A139" s="167"/>
      <c r="B139" s="24" t="s">
        <v>753</v>
      </c>
      <c r="C139" s="34">
        <v>48</v>
      </c>
      <c r="D139" s="34" t="s">
        <v>296</v>
      </c>
      <c r="E139" s="35">
        <v>47.9</v>
      </c>
      <c r="F139" s="35">
        <v>3.75</v>
      </c>
      <c r="G139" s="35">
        <v>7.36</v>
      </c>
      <c r="H139" s="35">
        <v>36.69</v>
      </c>
      <c r="I139" s="36">
        <v>2591.49</v>
      </c>
      <c r="J139" s="37">
        <v>36.7</v>
      </c>
      <c r="K139" s="36">
        <v>2591.49</v>
      </c>
      <c r="L139" s="37">
        <v>0.014161737070179706</v>
      </c>
      <c r="M139" s="38">
        <v>216.8</v>
      </c>
      <c r="N139" s="38">
        <v>3.0702645968149604</v>
      </c>
      <c r="O139" s="38">
        <v>849.7042242107824</v>
      </c>
      <c r="P139" s="39">
        <v>184.21587580889764</v>
      </c>
      <c r="R139" s="10"/>
      <c r="S139" s="10"/>
    </row>
    <row r="140" spans="1:19" s="9" customFormat="1" ht="12.75">
      <c r="A140" s="167"/>
      <c r="B140" s="24" t="s">
        <v>754</v>
      </c>
      <c r="C140" s="34">
        <v>32</v>
      </c>
      <c r="D140" s="34"/>
      <c r="E140" s="35">
        <v>30.1</v>
      </c>
      <c r="F140" s="35">
        <v>5.705</v>
      </c>
      <c r="G140" s="35">
        <v>0.32</v>
      </c>
      <c r="H140" s="35">
        <v>24.138</v>
      </c>
      <c r="I140" s="36">
        <v>1692.62</v>
      </c>
      <c r="J140" s="37">
        <v>24.1</v>
      </c>
      <c r="K140" s="36">
        <v>1692.62</v>
      </c>
      <c r="L140" s="37">
        <v>0.014238281480781276</v>
      </c>
      <c r="M140" s="38">
        <v>216.8</v>
      </c>
      <c r="N140" s="38">
        <v>3.086859425033381</v>
      </c>
      <c r="O140" s="38">
        <v>854.2968888468766</v>
      </c>
      <c r="P140" s="39">
        <v>185.21156550200286</v>
      </c>
      <c r="Q140" s="11"/>
      <c r="R140" s="10"/>
      <c r="S140" s="10"/>
    </row>
    <row r="141" spans="1:19" s="9" customFormat="1" ht="12.75" customHeight="1">
      <c r="A141" s="167"/>
      <c r="B141" s="24" t="s">
        <v>131</v>
      </c>
      <c r="C141" s="34">
        <v>22</v>
      </c>
      <c r="D141" s="34">
        <v>1989</v>
      </c>
      <c r="E141" s="35">
        <v>22.38</v>
      </c>
      <c r="F141" s="35">
        <v>2.107</v>
      </c>
      <c r="G141" s="35">
        <v>3.52</v>
      </c>
      <c r="H141" s="35">
        <v>16.753</v>
      </c>
      <c r="I141" s="36">
        <v>1176.23</v>
      </c>
      <c r="J141" s="35">
        <v>16.753</v>
      </c>
      <c r="K141" s="36">
        <v>1176.23</v>
      </c>
      <c r="L141" s="37">
        <f>J141/K141</f>
        <v>0.01424296268586926</v>
      </c>
      <c r="M141" s="38">
        <v>257.241</v>
      </c>
      <c r="N141" s="38">
        <f>L141*M141</f>
        <v>3.663873964275694</v>
      </c>
      <c r="O141" s="38">
        <f>L141*60*1000</f>
        <v>854.5777611521556</v>
      </c>
      <c r="P141" s="39">
        <f>O141*M141/1000</f>
        <v>219.83243785654165</v>
      </c>
      <c r="R141" s="10"/>
      <c r="S141" s="10"/>
    </row>
    <row r="142" spans="1:22" s="9" customFormat="1" ht="12.75">
      <c r="A142" s="167"/>
      <c r="B142" s="24" t="s">
        <v>73</v>
      </c>
      <c r="C142" s="34">
        <v>72</v>
      </c>
      <c r="D142" s="34">
        <v>2005</v>
      </c>
      <c r="E142" s="35">
        <v>96.41</v>
      </c>
      <c r="F142" s="35">
        <v>15.72</v>
      </c>
      <c r="G142" s="35">
        <f>E142-H142-F142</f>
        <v>4.39999999999999</v>
      </c>
      <c r="H142" s="35">
        <v>76.29</v>
      </c>
      <c r="I142" s="36">
        <v>5350</v>
      </c>
      <c r="J142" s="37">
        <f>H142/I142*K142</f>
        <v>76.29</v>
      </c>
      <c r="K142" s="34">
        <v>5350</v>
      </c>
      <c r="L142" s="37">
        <f>J142/K142</f>
        <v>0.014259813084112151</v>
      </c>
      <c r="M142" s="38">
        <v>316.7540000000001</v>
      </c>
      <c r="N142" s="38">
        <f>L142*M142</f>
        <v>4.516852833644862</v>
      </c>
      <c r="O142" s="38">
        <f>L142*60*1000</f>
        <v>855.5887850467291</v>
      </c>
      <c r="P142" s="39">
        <f>O142*M142/1000</f>
        <v>271.0111700186917</v>
      </c>
      <c r="Q142" s="10"/>
      <c r="R142" s="10"/>
      <c r="S142" s="10"/>
      <c r="T142" s="12"/>
      <c r="U142" s="13"/>
      <c r="V142" s="13"/>
    </row>
    <row r="143" spans="1:22" s="9" customFormat="1" ht="12.75">
      <c r="A143" s="167"/>
      <c r="B143" s="24" t="s">
        <v>401</v>
      </c>
      <c r="C143" s="34">
        <v>36</v>
      </c>
      <c r="D143" s="34">
        <v>1991</v>
      </c>
      <c r="E143" s="35">
        <v>43.594</v>
      </c>
      <c r="F143" s="35">
        <v>4.55</v>
      </c>
      <c r="G143" s="35">
        <v>5.76</v>
      </c>
      <c r="H143" s="35">
        <v>33.284</v>
      </c>
      <c r="I143" s="36">
        <v>2333.9</v>
      </c>
      <c r="J143" s="35">
        <v>33.284</v>
      </c>
      <c r="K143" s="36">
        <v>2333.9</v>
      </c>
      <c r="L143" s="37">
        <f>J143/K143</f>
        <v>0.014261108016624533</v>
      </c>
      <c r="M143" s="38">
        <v>257.241</v>
      </c>
      <c r="N143" s="38">
        <f>L143*M143</f>
        <v>3.6685416873045114</v>
      </c>
      <c r="O143" s="38">
        <f>L143*60*1000</f>
        <v>855.666480997472</v>
      </c>
      <c r="P143" s="39">
        <f>O143*M143/1000</f>
        <v>220.11250123827068</v>
      </c>
      <c r="Q143" s="10"/>
      <c r="R143" s="10"/>
      <c r="S143" s="10"/>
      <c r="T143" s="12"/>
      <c r="U143" s="13"/>
      <c r="V143" s="13"/>
    </row>
    <row r="144" spans="1:19" s="9" customFormat="1" ht="12.75">
      <c r="A144" s="167"/>
      <c r="B144" s="24" t="s">
        <v>245</v>
      </c>
      <c r="C144" s="34">
        <v>29</v>
      </c>
      <c r="D144" s="34" t="s">
        <v>30</v>
      </c>
      <c r="E144" s="35">
        <f>F144+G144+H144</f>
        <v>30.615899999999996</v>
      </c>
      <c r="F144" s="35">
        <v>2.602</v>
      </c>
      <c r="G144" s="35">
        <v>4.64</v>
      </c>
      <c r="H144" s="35">
        <v>23.3739</v>
      </c>
      <c r="I144" s="36">
        <v>1637.55</v>
      </c>
      <c r="J144" s="37">
        <v>23.3739</v>
      </c>
      <c r="K144" s="36">
        <v>1637.55</v>
      </c>
      <c r="L144" s="37">
        <f>J144/K144</f>
        <v>0.014273701566364386</v>
      </c>
      <c r="M144" s="38">
        <v>208.5</v>
      </c>
      <c r="N144" s="38">
        <f>L144*M144</f>
        <v>2.9760667765869746</v>
      </c>
      <c r="O144" s="38">
        <f>L144*1000*60</f>
        <v>856.4220939818631</v>
      </c>
      <c r="P144" s="39">
        <f>N144*60</f>
        <v>178.56400659521847</v>
      </c>
      <c r="R144" s="10"/>
      <c r="S144" s="10"/>
    </row>
    <row r="145" spans="1:19" s="9" customFormat="1" ht="12.75">
      <c r="A145" s="167"/>
      <c r="B145" s="33" t="s">
        <v>145</v>
      </c>
      <c r="C145" s="91">
        <v>25</v>
      </c>
      <c r="D145" s="91">
        <v>1978</v>
      </c>
      <c r="E145" s="92">
        <v>22.091</v>
      </c>
      <c r="F145" s="92">
        <v>2.7285</v>
      </c>
      <c r="G145" s="92">
        <v>1</v>
      </c>
      <c r="H145" s="92">
        <v>18.3625</v>
      </c>
      <c r="I145" s="93">
        <v>1284.25</v>
      </c>
      <c r="J145" s="227">
        <v>18.3625</v>
      </c>
      <c r="K145" s="93">
        <v>1284.25</v>
      </c>
      <c r="L145" s="94">
        <v>0.014298</v>
      </c>
      <c r="M145" s="123">
        <v>275.7</v>
      </c>
      <c r="N145" s="95">
        <f>L145*M145*1.09</f>
        <v>4.296734874</v>
      </c>
      <c r="O145" s="95">
        <f>L145*60*1000</f>
        <v>857.88</v>
      </c>
      <c r="P145" s="96">
        <f>O145*M145/1000</f>
        <v>236.517516</v>
      </c>
      <c r="R145" s="10"/>
      <c r="S145" s="10"/>
    </row>
    <row r="146" spans="1:19" s="9" customFormat="1" ht="12.75">
      <c r="A146" s="167"/>
      <c r="B146" s="24" t="s">
        <v>819</v>
      </c>
      <c r="C146" s="34">
        <v>75</v>
      </c>
      <c r="D146" s="34" t="s">
        <v>30</v>
      </c>
      <c r="E146" s="35">
        <f>F146+G146+H146</f>
        <v>66.798</v>
      </c>
      <c r="F146" s="35">
        <v>6.486</v>
      </c>
      <c r="G146" s="35">
        <v>11.84</v>
      </c>
      <c r="H146" s="35">
        <v>48.472</v>
      </c>
      <c r="I146" s="36">
        <v>3389.14</v>
      </c>
      <c r="J146" s="37">
        <f>H146</f>
        <v>48.472</v>
      </c>
      <c r="K146" s="36">
        <f>I146</f>
        <v>3389.14</v>
      </c>
      <c r="L146" s="37">
        <f>J146/K146</f>
        <v>0.014302153348637119</v>
      </c>
      <c r="M146" s="38">
        <v>343.02</v>
      </c>
      <c r="N146" s="38">
        <f>L146*M146</f>
        <v>4.905924641649504</v>
      </c>
      <c r="O146" s="38">
        <f>L146*60*1000</f>
        <v>858.1292009182271</v>
      </c>
      <c r="P146" s="39">
        <f>O146*M146/1000</f>
        <v>294.35547849897023</v>
      </c>
      <c r="Q146" s="11"/>
      <c r="R146" s="10"/>
      <c r="S146" s="10"/>
    </row>
    <row r="147" spans="1:16" s="9" customFormat="1" ht="13.5" customHeight="1">
      <c r="A147" s="167"/>
      <c r="B147" s="24" t="s">
        <v>788</v>
      </c>
      <c r="C147" s="34">
        <v>73</v>
      </c>
      <c r="D147" s="34">
        <v>2007</v>
      </c>
      <c r="E147" s="35">
        <v>90</v>
      </c>
      <c r="F147" s="35">
        <v>8.08</v>
      </c>
      <c r="G147" s="35">
        <v>5.84</v>
      </c>
      <c r="H147" s="35">
        <v>76.16</v>
      </c>
      <c r="I147" s="142"/>
      <c r="J147" s="37">
        <v>76.2</v>
      </c>
      <c r="K147" s="36">
        <v>5307</v>
      </c>
      <c r="L147" s="37">
        <v>0.014358394573205202</v>
      </c>
      <c r="M147" s="38">
        <v>232.6</v>
      </c>
      <c r="N147" s="38">
        <v>3.3397625777275297</v>
      </c>
      <c r="O147" s="38">
        <v>861.5036743923122</v>
      </c>
      <c r="P147" s="39">
        <v>200.3857546636518</v>
      </c>
    </row>
    <row r="148" spans="1:19" s="9" customFormat="1" ht="11.25" customHeight="1">
      <c r="A148" s="167"/>
      <c r="B148" s="24" t="s">
        <v>585</v>
      </c>
      <c r="C148" s="34">
        <v>50</v>
      </c>
      <c r="D148" s="34">
        <v>1974</v>
      </c>
      <c r="E148" s="35">
        <v>49.64811</v>
      </c>
      <c r="F148" s="35">
        <v>6.72587</v>
      </c>
      <c r="G148" s="35">
        <v>4.94</v>
      </c>
      <c r="H148" s="35">
        <f>E148-F148-G148</f>
        <v>37.982240000000004</v>
      </c>
      <c r="I148" s="36">
        <v>2614.73</v>
      </c>
      <c r="J148" s="37">
        <f>H148</f>
        <v>37.982240000000004</v>
      </c>
      <c r="K148" s="36">
        <f>I148</f>
        <v>2614.73</v>
      </c>
      <c r="L148" s="37">
        <f>J148/K148</f>
        <v>0.01452625701315241</v>
      </c>
      <c r="M148" s="38">
        <v>278.39</v>
      </c>
      <c r="N148" s="38">
        <f>L148*M148</f>
        <v>4.043964689891499</v>
      </c>
      <c r="O148" s="38">
        <f>L148*60*1000</f>
        <v>871.5754207891446</v>
      </c>
      <c r="P148" s="39">
        <f>O148*M148/1000</f>
        <v>242.63788139348995</v>
      </c>
      <c r="R148" s="10"/>
      <c r="S148" s="10"/>
    </row>
    <row r="149" spans="1:16" s="9" customFormat="1" ht="12.75" customHeight="1">
      <c r="A149" s="167"/>
      <c r="B149" s="24" t="s">
        <v>75</v>
      </c>
      <c r="C149" s="34">
        <v>22</v>
      </c>
      <c r="D149" s="34">
        <v>2006</v>
      </c>
      <c r="E149" s="35">
        <v>31.62</v>
      </c>
      <c r="F149" s="35">
        <v>6.8</v>
      </c>
      <c r="G149" s="35">
        <v>0.07</v>
      </c>
      <c r="H149" s="35">
        <f>E149-F149-G149</f>
        <v>24.75</v>
      </c>
      <c r="I149" s="36">
        <v>1698.2</v>
      </c>
      <c r="J149" s="37">
        <f>H149/I149*K149</f>
        <v>24.747085148981274</v>
      </c>
      <c r="K149" s="34">
        <v>1698</v>
      </c>
      <c r="L149" s="37">
        <f>J149/K149</f>
        <v>0.014574255093628547</v>
      </c>
      <c r="M149" s="38">
        <v>316.7540000000001</v>
      </c>
      <c r="N149" s="38">
        <f>L149*M149</f>
        <v>4.616453597927218</v>
      </c>
      <c r="O149" s="38">
        <f>L149*60*1000</f>
        <v>874.4553056177128</v>
      </c>
      <c r="P149" s="39">
        <f>O149*M149/1000</f>
        <v>276.98721587563307</v>
      </c>
    </row>
    <row r="150" spans="1:19" s="9" customFormat="1" ht="12.75">
      <c r="A150" s="167"/>
      <c r="B150" s="33" t="s">
        <v>227</v>
      </c>
      <c r="C150" s="91">
        <v>12</v>
      </c>
      <c r="D150" s="91">
        <v>2007</v>
      </c>
      <c r="E150" s="92">
        <v>13.595</v>
      </c>
      <c r="F150" s="92">
        <v>0.408</v>
      </c>
      <c r="G150" s="92" t="s">
        <v>222</v>
      </c>
      <c r="H150" s="92">
        <v>13.187</v>
      </c>
      <c r="I150" s="93">
        <v>1168.64</v>
      </c>
      <c r="J150" s="227">
        <v>12.19</v>
      </c>
      <c r="K150" s="93">
        <v>833</v>
      </c>
      <c r="L150" s="122">
        <f>J150/K150</f>
        <v>0.014633853541416567</v>
      </c>
      <c r="M150" s="123">
        <v>326.019</v>
      </c>
      <c r="N150" s="95">
        <f>L150*M150</f>
        <v>4.770914297719088</v>
      </c>
      <c r="O150" s="95">
        <f>L150*60*1000</f>
        <v>878.0312124849941</v>
      </c>
      <c r="P150" s="96">
        <f>O150*M150/1000</f>
        <v>286.2548578631453</v>
      </c>
      <c r="R150" s="10"/>
      <c r="S150" s="10"/>
    </row>
    <row r="151" spans="1:19" s="9" customFormat="1" ht="12.75">
      <c r="A151" s="167"/>
      <c r="B151" s="28" t="s">
        <v>408</v>
      </c>
      <c r="C151" s="78">
        <v>55</v>
      </c>
      <c r="D151" s="34">
        <v>1995</v>
      </c>
      <c r="E151" s="35">
        <f>+F151+G151+H151</f>
        <v>66.33000000000001</v>
      </c>
      <c r="F151" s="79">
        <v>8.16</v>
      </c>
      <c r="G151" s="79">
        <v>8.8</v>
      </c>
      <c r="H151" s="79">
        <v>49.370000000000005</v>
      </c>
      <c r="I151" s="80">
        <v>3364.89</v>
      </c>
      <c r="J151" s="221">
        <v>49.370000000000005</v>
      </c>
      <c r="K151" s="80">
        <v>3364.89</v>
      </c>
      <c r="L151" s="37">
        <f>+J151/K151</f>
        <v>0.014672099236527793</v>
      </c>
      <c r="M151" s="38">
        <v>306.508</v>
      </c>
      <c r="N151" s="38">
        <f>+L151*M151</f>
        <v>4.497115792789661</v>
      </c>
      <c r="O151" s="38">
        <f>+L151*60*1000</f>
        <v>880.3259541916676</v>
      </c>
      <c r="P151" s="39">
        <f>+N151*60</f>
        <v>269.82694756737965</v>
      </c>
      <c r="R151" s="10"/>
      <c r="S151" s="10"/>
    </row>
    <row r="152" spans="1:19" s="9" customFormat="1" ht="12.75">
      <c r="A152" s="167"/>
      <c r="B152" s="24" t="s">
        <v>619</v>
      </c>
      <c r="C152" s="34">
        <v>61</v>
      </c>
      <c r="D152" s="34">
        <v>1965</v>
      </c>
      <c r="E152" s="35">
        <v>53.9</v>
      </c>
      <c r="F152" s="35">
        <v>4.115</v>
      </c>
      <c r="G152" s="35">
        <v>9.6</v>
      </c>
      <c r="H152" s="35">
        <v>40.185</v>
      </c>
      <c r="I152" s="36">
        <v>2734.52</v>
      </c>
      <c r="J152" s="35">
        <v>40.185</v>
      </c>
      <c r="K152" s="36">
        <v>2734.52</v>
      </c>
      <c r="L152" s="37">
        <f>J152/K152</f>
        <v>0.014695449292746077</v>
      </c>
      <c r="M152" s="38">
        <v>257.241</v>
      </c>
      <c r="N152" s="38">
        <f>L152*M152</f>
        <v>3.7802720715152933</v>
      </c>
      <c r="O152" s="38">
        <f>L152*60*1000</f>
        <v>881.7269575647646</v>
      </c>
      <c r="P152" s="39">
        <f>O152*M152/1000</f>
        <v>226.8163242909176</v>
      </c>
      <c r="Q152" s="11"/>
      <c r="R152" s="10"/>
      <c r="S152" s="10"/>
    </row>
    <row r="153" spans="1:19" s="9" customFormat="1" ht="12.75">
      <c r="A153" s="167"/>
      <c r="B153" s="24" t="s">
        <v>620</v>
      </c>
      <c r="C153" s="34">
        <v>100</v>
      </c>
      <c r="D153" s="34">
        <v>1969</v>
      </c>
      <c r="E153" s="35">
        <v>90.257</v>
      </c>
      <c r="F153" s="35">
        <v>8.704</v>
      </c>
      <c r="G153" s="35">
        <v>16</v>
      </c>
      <c r="H153" s="35">
        <v>65.553</v>
      </c>
      <c r="I153" s="36">
        <v>4454.22</v>
      </c>
      <c r="J153" s="35">
        <v>65.553</v>
      </c>
      <c r="K153" s="36">
        <v>4454.22</v>
      </c>
      <c r="L153" s="37">
        <f>J153/K153</f>
        <v>0.014717054837884073</v>
      </c>
      <c r="M153" s="38">
        <v>257.241</v>
      </c>
      <c r="N153" s="38">
        <f>L153*M153</f>
        <v>3.7858299035521368</v>
      </c>
      <c r="O153" s="38">
        <f>L153*60*1000</f>
        <v>883.0232902730444</v>
      </c>
      <c r="P153" s="39">
        <f>O153*M153/1000</f>
        <v>227.1497942131282</v>
      </c>
      <c r="R153" s="10"/>
      <c r="S153" s="10"/>
    </row>
    <row r="154" spans="1:19" s="9" customFormat="1" ht="12.75">
      <c r="A154" s="167"/>
      <c r="B154" s="33" t="s">
        <v>235</v>
      </c>
      <c r="C154" s="91">
        <v>39</v>
      </c>
      <c r="D154" s="91">
        <v>2007</v>
      </c>
      <c r="E154" s="92">
        <v>42.127</v>
      </c>
      <c r="F154" s="92">
        <v>2.295</v>
      </c>
      <c r="G154" s="92" t="s">
        <v>222</v>
      </c>
      <c r="H154" s="92">
        <v>39.832</v>
      </c>
      <c r="I154" s="93">
        <v>2880.53</v>
      </c>
      <c r="J154" s="227">
        <v>36.17</v>
      </c>
      <c r="K154" s="93">
        <v>2457.47</v>
      </c>
      <c r="L154" s="122">
        <f>J154/K154</f>
        <v>0.014718389237711958</v>
      </c>
      <c r="M154" s="123">
        <v>326.019</v>
      </c>
      <c r="N154" s="95">
        <f>L154*M154</f>
        <v>4.798474540889615</v>
      </c>
      <c r="O154" s="95">
        <f>L154*60*1000</f>
        <v>883.1033542627175</v>
      </c>
      <c r="P154" s="96">
        <f>O154*M154/1000</f>
        <v>287.90847245337693</v>
      </c>
      <c r="R154" s="10"/>
      <c r="S154" s="10"/>
    </row>
    <row r="155" spans="1:19" s="9" customFormat="1" ht="12.75">
      <c r="A155" s="167"/>
      <c r="B155" s="24" t="s">
        <v>35</v>
      </c>
      <c r="C155" s="34">
        <v>60</v>
      </c>
      <c r="D155" s="34">
        <v>1994</v>
      </c>
      <c r="E155" s="35">
        <v>49.304</v>
      </c>
      <c r="F155" s="35">
        <v>7.300856</v>
      </c>
      <c r="G155" s="35">
        <v>9.52</v>
      </c>
      <c r="H155" s="35">
        <v>32.483143999999996</v>
      </c>
      <c r="I155" s="36">
        <v>2203.49</v>
      </c>
      <c r="J155" s="37">
        <v>32.483138000000004</v>
      </c>
      <c r="K155" s="36">
        <v>2203.49</v>
      </c>
      <c r="L155" s="37">
        <f>J155/K155</f>
        <v>0.014741677066834888</v>
      </c>
      <c r="M155" s="34">
        <v>297.67900000000003</v>
      </c>
      <c r="N155" s="38">
        <f>L155*M155</f>
        <v>4.388287687578343</v>
      </c>
      <c r="O155" s="38">
        <f>L155*60*1000</f>
        <v>884.5006240100934</v>
      </c>
      <c r="P155" s="39">
        <f>O155*M155/1000</f>
        <v>263.2972612547006</v>
      </c>
      <c r="R155" s="10"/>
      <c r="S155" s="10"/>
    </row>
    <row r="156" spans="1:19" s="9" customFormat="1" ht="12.75">
      <c r="A156" s="167"/>
      <c r="B156" s="28" t="s">
        <v>140</v>
      </c>
      <c r="C156" s="78">
        <v>111</v>
      </c>
      <c r="D156" s="34">
        <v>1972</v>
      </c>
      <c r="E156" s="35">
        <f>+F156+G156+H156</f>
        <v>115.996362</v>
      </c>
      <c r="F156" s="79">
        <v>12.801</v>
      </c>
      <c r="G156" s="79">
        <v>17.76</v>
      </c>
      <c r="H156" s="79">
        <v>85.43536200000001</v>
      </c>
      <c r="I156" s="80">
        <v>5858.8</v>
      </c>
      <c r="J156" s="221">
        <v>85.43536200000001</v>
      </c>
      <c r="K156" s="80">
        <v>5795.400000000001</v>
      </c>
      <c r="L156" s="37">
        <f>+J156/K156</f>
        <v>0.014741926700486593</v>
      </c>
      <c r="M156" s="38">
        <v>306.508</v>
      </c>
      <c r="N156" s="38">
        <f>+L156*M156</f>
        <v>4.5185184691127445</v>
      </c>
      <c r="O156" s="38">
        <f>+L156*60*1000</f>
        <v>884.5156020291955</v>
      </c>
      <c r="P156" s="39">
        <f>+N156*60</f>
        <v>271.11110814676465</v>
      </c>
      <c r="Q156" s="11"/>
      <c r="R156" s="10"/>
      <c r="S156" s="10"/>
    </row>
    <row r="157" spans="1:19" s="9" customFormat="1" ht="12.75">
      <c r="A157" s="167"/>
      <c r="B157" s="28" t="s">
        <v>409</v>
      </c>
      <c r="C157" s="78">
        <v>40</v>
      </c>
      <c r="D157" s="34">
        <v>1996</v>
      </c>
      <c r="E157" s="35">
        <f>+F157+G157+H157</f>
        <v>45.656</v>
      </c>
      <c r="F157" s="79">
        <v>6.426</v>
      </c>
      <c r="G157" s="79">
        <v>6.4</v>
      </c>
      <c r="H157" s="79">
        <v>32.83</v>
      </c>
      <c r="I157" s="80">
        <v>2226.71</v>
      </c>
      <c r="J157" s="221">
        <v>32.83</v>
      </c>
      <c r="K157" s="80">
        <v>2226.71</v>
      </c>
      <c r="L157" s="37">
        <f>+J157/K157</f>
        <v>0.014743725047267044</v>
      </c>
      <c r="M157" s="38">
        <v>306.508</v>
      </c>
      <c r="N157" s="38">
        <f>+L157*M157</f>
        <v>4.519069676787726</v>
      </c>
      <c r="O157" s="38">
        <f>+L157*60*1000</f>
        <v>884.6235028360227</v>
      </c>
      <c r="P157" s="39">
        <f>+N157*60</f>
        <v>271.1441806072636</v>
      </c>
      <c r="R157" s="10"/>
      <c r="S157" s="10"/>
    </row>
    <row r="158" spans="1:19" s="9" customFormat="1" ht="12.75" customHeight="1">
      <c r="A158" s="167"/>
      <c r="B158" s="24" t="s">
        <v>487</v>
      </c>
      <c r="C158" s="34">
        <v>76</v>
      </c>
      <c r="D158" s="34" t="s">
        <v>30</v>
      </c>
      <c r="E158" s="35">
        <f>F158+G158+H158</f>
        <v>77.61</v>
      </c>
      <c r="F158" s="35">
        <v>6.528</v>
      </c>
      <c r="G158" s="35">
        <v>12</v>
      </c>
      <c r="H158" s="35">
        <v>59.082</v>
      </c>
      <c r="I158" s="36">
        <v>4006.48</v>
      </c>
      <c r="J158" s="37">
        <v>59.082</v>
      </c>
      <c r="K158" s="36">
        <v>4006.48</v>
      </c>
      <c r="L158" s="37">
        <f>J158/K158</f>
        <v>0.014746610491004572</v>
      </c>
      <c r="M158" s="38">
        <v>224.9</v>
      </c>
      <c r="N158" s="38">
        <f>L158*M158</f>
        <v>3.3165126994269283</v>
      </c>
      <c r="O158" s="38">
        <f>L158*60*1000</f>
        <v>884.7966294602744</v>
      </c>
      <c r="P158" s="39">
        <f>O158*M158/1000</f>
        <v>198.99076196561572</v>
      </c>
      <c r="R158" s="10"/>
      <c r="S158" s="10"/>
    </row>
    <row r="159" spans="1:19" s="9" customFormat="1" ht="12.75" customHeight="1">
      <c r="A159" s="167"/>
      <c r="B159" s="24" t="s">
        <v>513</v>
      </c>
      <c r="C159" s="34">
        <v>60</v>
      </c>
      <c r="D159" s="34" t="s">
        <v>774</v>
      </c>
      <c r="E159" s="35">
        <v>70.491</v>
      </c>
      <c r="F159" s="35">
        <v>9.092</v>
      </c>
      <c r="G159" s="35">
        <v>9.6</v>
      </c>
      <c r="H159" s="35">
        <v>51.799</v>
      </c>
      <c r="I159" s="142"/>
      <c r="J159" s="35">
        <v>51.799</v>
      </c>
      <c r="K159" s="36">
        <v>3509.79</v>
      </c>
      <c r="L159" s="37">
        <v>0.014758432840711268</v>
      </c>
      <c r="M159" s="38">
        <v>245.9</v>
      </c>
      <c r="N159" s="38">
        <v>3.6290986355309007</v>
      </c>
      <c r="O159" s="38">
        <v>885.5059704426761</v>
      </c>
      <c r="P159" s="39">
        <v>217.74591813185407</v>
      </c>
      <c r="R159" s="10"/>
      <c r="S159" s="10"/>
    </row>
    <row r="160" spans="1:19" s="9" customFormat="1" ht="12.75">
      <c r="A160" s="167"/>
      <c r="B160" s="24" t="s">
        <v>326</v>
      </c>
      <c r="C160" s="34">
        <v>54</v>
      </c>
      <c r="D160" s="34">
        <v>2007</v>
      </c>
      <c r="E160" s="35">
        <v>52.864</v>
      </c>
      <c r="F160" s="35">
        <v>4.641</v>
      </c>
      <c r="G160" s="35">
        <v>1.871</v>
      </c>
      <c r="H160" s="35">
        <v>46.352</v>
      </c>
      <c r="I160" s="36">
        <v>3133.4</v>
      </c>
      <c r="J160" s="35">
        <v>46.352</v>
      </c>
      <c r="K160" s="36">
        <v>3133.4</v>
      </c>
      <c r="L160" s="37">
        <f>J160/K160</f>
        <v>0.014792876747303247</v>
      </c>
      <c r="M160" s="38">
        <v>257.241</v>
      </c>
      <c r="N160" s="38">
        <f>L160*M160</f>
        <v>3.805334407353034</v>
      </c>
      <c r="O160" s="38">
        <f>L160*60*1000</f>
        <v>887.5726048381948</v>
      </c>
      <c r="P160" s="39">
        <f>O160*M160/1000</f>
        <v>228.32006444118207</v>
      </c>
      <c r="Q160" s="11"/>
      <c r="R160" s="10"/>
      <c r="S160" s="10"/>
    </row>
    <row r="161" spans="1:19" s="9" customFormat="1" ht="12.75">
      <c r="A161" s="167"/>
      <c r="B161" s="24" t="s">
        <v>704</v>
      </c>
      <c r="C161" s="34">
        <v>60</v>
      </c>
      <c r="D161" s="34">
        <v>1968</v>
      </c>
      <c r="E161" s="35">
        <v>55.1</v>
      </c>
      <c r="F161" s="35">
        <v>4.9564</v>
      </c>
      <c r="G161" s="35">
        <v>9.6</v>
      </c>
      <c r="H161" s="35">
        <v>40.5436</v>
      </c>
      <c r="I161" s="36">
        <v>2731.74</v>
      </c>
      <c r="J161" s="35">
        <v>40.5436</v>
      </c>
      <c r="K161" s="36">
        <v>2731.74</v>
      </c>
      <c r="L161" s="37">
        <v>0.014841676001376413</v>
      </c>
      <c r="M161" s="35">
        <v>238.165</v>
      </c>
      <c r="N161" s="38">
        <v>3.534767764867813</v>
      </c>
      <c r="O161" s="38">
        <v>890.5005600825848</v>
      </c>
      <c r="P161" s="39">
        <v>212.08606589206877</v>
      </c>
      <c r="R161" s="10"/>
      <c r="S161" s="10"/>
    </row>
    <row r="162" spans="1:19" s="9" customFormat="1" ht="12.75">
      <c r="A162" s="167"/>
      <c r="B162" s="24" t="s">
        <v>688</v>
      </c>
      <c r="C162" s="34">
        <v>1</v>
      </c>
      <c r="D162" s="34" t="s">
        <v>30</v>
      </c>
      <c r="E162" s="35">
        <f>F162+G162+H162</f>
        <v>47.099999999999994</v>
      </c>
      <c r="F162" s="35">
        <v>4.80675</v>
      </c>
      <c r="G162" s="35">
        <v>3.44</v>
      </c>
      <c r="H162" s="35">
        <v>38.853249999999996</v>
      </c>
      <c r="I162" s="36">
        <v>2611.45</v>
      </c>
      <c r="J162" s="37">
        <v>38.853249999999996</v>
      </c>
      <c r="K162" s="36">
        <v>2611.45</v>
      </c>
      <c r="L162" s="37">
        <f>J162/K162</f>
        <v>0.014878037105822434</v>
      </c>
      <c r="M162" s="38">
        <v>224.9</v>
      </c>
      <c r="N162" s="38">
        <f>L162*M162</f>
        <v>3.3460705450994657</v>
      </c>
      <c r="O162" s="38">
        <f>L162*60*1000</f>
        <v>892.682226349346</v>
      </c>
      <c r="P162" s="39">
        <f>O162*M162/1000</f>
        <v>200.76423270596794</v>
      </c>
      <c r="Q162" s="11"/>
      <c r="R162" s="10"/>
      <c r="S162" s="10"/>
    </row>
    <row r="163" spans="1:19" s="9" customFormat="1" ht="12.75">
      <c r="A163" s="167"/>
      <c r="B163" s="273" t="s">
        <v>308</v>
      </c>
      <c r="C163" s="274">
        <v>119</v>
      </c>
      <c r="D163" s="275" t="s">
        <v>30</v>
      </c>
      <c r="E163" s="268">
        <v>117.34</v>
      </c>
      <c r="F163" s="268">
        <v>12.77</v>
      </c>
      <c r="G163" s="269">
        <v>19.04</v>
      </c>
      <c r="H163" s="269">
        <v>85.53</v>
      </c>
      <c r="I163" s="276">
        <v>5732.68</v>
      </c>
      <c r="J163" s="271">
        <v>85.53</v>
      </c>
      <c r="K163" s="277">
        <v>5732.68</v>
      </c>
      <c r="L163" s="37">
        <f>J163/K163</f>
        <v>0.014919723410342109</v>
      </c>
      <c r="M163" s="272">
        <v>249.3</v>
      </c>
      <c r="N163" s="38">
        <f>L163*M163</f>
        <v>3.719487046198288</v>
      </c>
      <c r="O163" s="38">
        <f>L163*60*1000</f>
        <v>895.1834046205265</v>
      </c>
      <c r="P163" s="39">
        <f>O163*M163/1000</f>
        <v>223.16922277189727</v>
      </c>
      <c r="R163" s="10"/>
      <c r="S163" s="10"/>
    </row>
    <row r="164" spans="1:19" s="9" customFormat="1" ht="12.75">
      <c r="A164" s="167"/>
      <c r="B164" s="24" t="s">
        <v>249</v>
      </c>
      <c r="C164" s="34">
        <v>30</v>
      </c>
      <c r="D164" s="34" t="s">
        <v>30</v>
      </c>
      <c r="E164" s="35">
        <f>F164+G164+H164</f>
        <v>32.9996</v>
      </c>
      <c r="F164" s="35">
        <v>2.629</v>
      </c>
      <c r="G164" s="35">
        <v>4.8</v>
      </c>
      <c r="H164" s="35">
        <v>25.5706</v>
      </c>
      <c r="I164" s="36">
        <v>1712.83</v>
      </c>
      <c r="J164" s="37">
        <v>25.5706</v>
      </c>
      <c r="K164" s="36">
        <v>1712.83</v>
      </c>
      <c r="L164" s="37">
        <f>J164/K164</f>
        <v>0.014928860423976693</v>
      </c>
      <c r="M164" s="38">
        <v>208.5</v>
      </c>
      <c r="N164" s="38">
        <f>L164*M164</f>
        <v>3.1126673983991404</v>
      </c>
      <c r="O164" s="38">
        <f>L164*1000*60</f>
        <v>895.7316254386016</v>
      </c>
      <c r="P164" s="39">
        <f>N164*60</f>
        <v>186.76004390394843</v>
      </c>
      <c r="R164" s="10"/>
      <c r="S164" s="10"/>
    </row>
    <row r="165" spans="1:19" s="9" customFormat="1" ht="12.75">
      <c r="A165" s="167"/>
      <c r="B165" s="24" t="s">
        <v>722</v>
      </c>
      <c r="C165" s="34">
        <v>60</v>
      </c>
      <c r="D165" s="34" t="s">
        <v>30</v>
      </c>
      <c r="E165" s="92">
        <v>55.92</v>
      </c>
      <c r="F165" s="92">
        <v>6.53</v>
      </c>
      <c r="G165" s="92">
        <v>0.59</v>
      </c>
      <c r="H165" s="92">
        <v>48.8</v>
      </c>
      <c r="I165" s="36">
        <v>3263.4</v>
      </c>
      <c r="J165" s="227">
        <v>48.8</v>
      </c>
      <c r="K165" s="36">
        <v>3263.4</v>
      </c>
      <c r="L165" s="122">
        <v>0.014953729239443525</v>
      </c>
      <c r="M165" s="165">
        <v>223.6</v>
      </c>
      <c r="N165" s="95">
        <v>3.343653857939572</v>
      </c>
      <c r="O165" s="95">
        <v>897.2237543666115</v>
      </c>
      <c r="P165" s="96">
        <v>200.61923147637432</v>
      </c>
      <c r="R165" s="10"/>
      <c r="S165" s="10"/>
    </row>
    <row r="166" spans="1:19" s="9" customFormat="1" ht="12.75">
      <c r="A166" s="167"/>
      <c r="B166" s="33" t="s">
        <v>415</v>
      </c>
      <c r="C166" s="91">
        <v>20</v>
      </c>
      <c r="D166" s="91">
        <v>2010</v>
      </c>
      <c r="E166" s="35">
        <v>16.627</v>
      </c>
      <c r="F166" s="35">
        <v>1.785</v>
      </c>
      <c r="G166" s="35">
        <v>0.8</v>
      </c>
      <c r="H166" s="35">
        <v>14.042</v>
      </c>
      <c r="I166" s="36">
        <v>935.41</v>
      </c>
      <c r="J166" s="37">
        <v>14.042</v>
      </c>
      <c r="K166" s="36">
        <v>935.41</v>
      </c>
      <c r="L166" s="37">
        <f>J166/K166</f>
        <v>0.01501159919179825</v>
      </c>
      <c r="M166" s="38">
        <v>336.265</v>
      </c>
      <c r="N166" s="38">
        <f>L166*M166</f>
        <v>5.047875402230038</v>
      </c>
      <c r="O166" s="38">
        <f>L166*60*1000</f>
        <v>900.695951507895</v>
      </c>
      <c r="P166" s="39">
        <f>O166*M166/1000</f>
        <v>302.8725241338023</v>
      </c>
      <c r="R166" s="10"/>
      <c r="S166" s="10"/>
    </row>
    <row r="167" spans="1:19" s="9" customFormat="1" ht="12.75">
      <c r="A167" s="167"/>
      <c r="B167" s="33" t="s">
        <v>232</v>
      </c>
      <c r="C167" s="91">
        <v>83</v>
      </c>
      <c r="D167" s="91">
        <v>2007</v>
      </c>
      <c r="E167" s="92">
        <v>116.675</v>
      </c>
      <c r="F167" s="92">
        <v>8.109</v>
      </c>
      <c r="G167" s="92">
        <v>4.5307</v>
      </c>
      <c r="H167" s="92">
        <v>104.0353</v>
      </c>
      <c r="I167" s="93">
        <v>6753.16</v>
      </c>
      <c r="J167" s="227">
        <v>83.41</v>
      </c>
      <c r="K167" s="93">
        <v>5522.42</v>
      </c>
      <c r="L167" s="122">
        <f>J167/K167</f>
        <v>0.015103885615364278</v>
      </c>
      <c r="M167" s="123">
        <v>330.488</v>
      </c>
      <c r="N167" s="95">
        <f>L167*M167</f>
        <v>4.9916529492505095</v>
      </c>
      <c r="O167" s="95">
        <f>L167*60*1000</f>
        <v>906.2331369218567</v>
      </c>
      <c r="P167" s="96">
        <f>O167*M167/1000</f>
        <v>299.4991769550306</v>
      </c>
      <c r="R167" s="10"/>
      <c r="S167" s="10"/>
    </row>
    <row r="168" spans="1:19" s="9" customFormat="1" ht="12.75" customHeight="1">
      <c r="A168" s="167"/>
      <c r="B168" s="24" t="s">
        <v>327</v>
      </c>
      <c r="C168" s="34">
        <v>60</v>
      </c>
      <c r="D168" s="34">
        <v>1966</v>
      </c>
      <c r="E168" s="35">
        <v>57.238</v>
      </c>
      <c r="F168" s="35">
        <v>6.5</v>
      </c>
      <c r="G168" s="35">
        <v>9.6</v>
      </c>
      <c r="H168" s="35">
        <v>41.138</v>
      </c>
      <c r="I168" s="36">
        <v>2721.63</v>
      </c>
      <c r="J168" s="35">
        <v>41.138</v>
      </c>
      <c r="K168" s="36">
        <v>2721.63</v>
      </c>
      <c r="L168" s="37">
        <f>J168/K168</f>
        <v>0.01511520669598733</v>
      </c>
      <c r="M168" s="38">
        <v>257.241</v>
      </c>
      <c r="N168" s="38">
        <f>L168*M168</f>
        <v>3.8882508856824765</v>
      </c>
      <c r="O168" s="38">
        <f>L168*60*1000</f>
        <v>906.9124017592399</v>
      </c>
      <c r="P168" s="39">
        <f>O168*M168/1000</f>
        <v>233.29505314094862</v>
      </c>
      <c r="R168" s="10"/>
      <c r="S168" s="10"/>
    </row>
    <row r="169" spans="1:19" s="9" customFormat="1" ht="12.75">
      <c r="A169" s="167"/>
      <c r="B169" s="273" t="s">
        <v>302</v>
      </c>
      <c r="C169" s="274">
        <v>20</v>
      </c>
      <c r="D169" s="275" t="s">
        <v>300</v>
      </c>
      <c r="E169" s="268">
        <v>24.4</v>
      </c>
      <c r="F169" s="268">
        <v>3.21</v>
      </c>
      <c r="G169" s="269">
        <v>3.2</v>
      </c>
      <c r="H169" s="269">
        <v>17.99</v>
      </c>
      <c r="I169" s="276">
        <v>1189.16</v>
      </c>
      <c r="J169" s="271">
        <v>17.99</v>
      </c>
      <c r="K169" s="277">
        <v>1189.16</v>
      </c>
      <c r="L169" s="37">
        <f>J169/K169</f>
        <v>0.015128325877089708</v>
      </c>
      <c r="M169" s="272">
        <v>249.3</v>
      </c>
      <c r="N169" s="38">
        <f>L169*M169</f>
        <v>3.7714916411584642</v>
      </c>
      <c r="O169" s="38">
        <f>L169*60*1000</f>
        <v>907.6995526253825</v>
      </c>
      <c r="P169" s="39">
        <f>O169*M169/1000</f>
        <v>226.28949846950783</v>
      </c>
      <c r="R169" s="10"/>
      <c r="S169" s="10"/>
    </row>
    <row r="170" spans="1:19" s="9" customFormat="1" ht="12.75">
      <c r="A170" s="167"/>
      <c r="B170" s="273" t="s">
        <v>306</v>
      </c>
      <c r="C170" s="274">
        <v>119</v>
      </c>
      <c r="D170" s="275" t="s">
        <v>30</v>
      </c>
      <c r="E170" s="268">
        <v>120.03</v>
      </c>
      <c r="F170" s="268">
        <v>14.26</v>
      </c>
      <c r="G170" s="269">
        <v>19.04</v>
      </c>
      <c r="H170" s="269">
        <v>86.73</v>
      </c>
      <c r="I170" s="276">
        <v>5726.62</v>
      </c>
      <c r="J170" s="271">
        <v>86.73</v>
      </c>
      <c r="K170" s="277">
        <v>5726.62</v>
      </c>
      <c r="L170" s="37">
        <f>J170/K170</f>
        <v>0.01514505938930818</v>
      </c>
      <c r="M170" s="272">
        <v>249.3</v>
      </c>
      <c r="N170" s="38">
        <f>L170*M170</f>
        <v>3.7756633057545295</v>
      </c>
      <c r="O170" s="38">
        <f>L170*60*1000</f>
        <v>908.7035633584908</v>
      </c>
      <c r="P170" s="39">
        <f>O170*M170/1000</f>
        <v>226.53979834527175</v>
      </c>
      <c r="Q170" s="11"/>
      <c r="R170" s="10"/>
      <c r="S170" s="10"/>
    </row>
    <row r="171" spans="1:19" s="9" customFormat="1" ht="12.75">
      <c r="A171" s="167"/>
      <c r="B171" s="24" t="s">
        <v>197</v>
      </c>
      <c r="C171" s="34">
        <v>50</v>
      </c>
      <c r="D171" s="34">
        <v>1992</v>
      </c>
      <c r="E171" s="35">
        <f>SUM(F171:H171)</f>
        <v>48.921999</v>
      </c>
      <c r="F171" s="35">
        <v>3.667271</v>
      </c>
      <c r="G171" s="35">
        <v>7.84</v>
      </c>
      <c r="H171" s="35">
        <v>37.414728</v>
      </c>
      <c r="I171" s="36">
        <v>2469.68</v>
      </c>
      <c r="J171" s="35">
        <v>37.414728</v>
      </c>
      <c r="K171" s="36">
        <v>2469.68</v>
      </c>
      <c r="L171" s="37">
        <f>J171/K171</f>
        <v>0.015149625862459914</v>
      </c>
      <c r="M171" s="38">
        <v>310.65</v>
      </c>
      <c r="N171" s="38">
        <f>L171*M171</f>
        <v>4.706231274173172</v>
      </c>
      <c r="O171" s="38">
        <f>L171*60*1000</f>
        <v>908.9775517475948</v>
      </c>
      <c r="P171" s="39">
        <f>O171*M171/1000</f>
        <v>282.3738764503903</v>
      </c>
      <c r="Q171" s="11"/>
      <c r="R171" s="10"/>
      <c r="S171" s="10"/>
    </row>
    <row r="172" spans="1:19" s="9" customFormat="1" ht="12.75">
      <c r="A172" s="167"/>
      <c r="B172" s="273" t="s">
        <v>304</v>
      </c>
      <c r="C172" s="274">
        <v>99</v>
      </c>
      <c r="D172" s="275" t="s">
        <v>30</v>
      </c>
      <c r="E172" s="268">
        <v>94.03</v>
      </c>
      <c r="F172" s="268">
        <v>10.7</v>
      </c>
      <c r="G172" s="269">
        <v>15.84</v>
      </c>
      <c r="H172" s="269">
        <v>67.41</v>
      </c>
      <c r="I172" s="294">
        <v>4437.03</v>
      </c>
      <c r="J172" s="271">
        <v>66.53</v>
      </c>
      <c r="K172" s="277">
        <v>4388.03</v>
      </c>
      <c r="L172" s="37">
        <f>J172/K172</f>
        <v>0.015161701264576588</v>
      </c>
      <c r="M172" s="272">
        <v>249.3</v>
      </c>
      <c r="N172" s="38">
        <f>L172*M172</f>
        <v>3.7798121252589434</v>
      </c>
      <c r="O172" s="38">
        <f>L172*60*1000</f>
        <v>909.7020758745953</v>
      </c>
      <c r="P172" s="39">
        <f>O172*M172/1000</f>
        <v>226.78872751553664</v>
      </c>
      <c r="R172" s="10"/>
      <c r="S172" s="10"/>
    </row>
    <row r="173" spans="1:19" s="9" customFormat="1" ht="12.75">
      <c r="A173" s="167"/>
      <c r="B173" s="33" t="s">
        <v>342</v>
      </c>
      <c r="C173" s="91">
        <v>9</v>
      </c>
      <c r="D173" s="91">
        <v>2006</v>
      </c>
      <c r="E173" s="92">
        <v>14.125</v>
      </c>
      <c r="F173" s="92">
        <v>0.51</v>
      </c>
      <c r="G173" s="92">
        <v>1.44</v>
      </c>
      <c r="H173" s="92">
        <v>12.175</v>
      </c>
      <c r="I173" s="93">
        <v>887.8</v>
      </c>
      <c r="J173" s="227">
        <v>8.507557</v>
      </c>
      <c r="K173" s="93">
        <v>560.62</v>
      </c>
      <c r="L173" s="94">
        <v>0.015175</v>
      </c>
      <c r="M173" s="123">
        <v>275.7</v>
      </c>
      <c r="N173" s="95">
        <f>L173*M173*1.09</f>
        <v>4.560284775</v>
      </c>
      <c r="O173" s="95">
        <f>L173*60*1000</f>
        <v>910.5</v>
      </c>
      <c r="P173" s="96">
        <f>O173*M173/1000</f>
        <v>251.02485</v>
      </c>
      <c r="Q173" s="11"/>
      <c r="R173" s="10"/>
      <c r="S173" s="10"/>
    </row>
    <row r="174" spans="1:19" s="9" customFormat="1" ht="12.75" customHeight="1">
      <c r="A174" s="167"/>
      <c r="B174" s="28" t="s">
        <v>636</v>
      </c>
      <c r="C174" s="78">
        <v>62</v>
      </c>
      <c r="D174" s="34">
        <v>1971</v>
      </c>
      <c r="E174" s="35">
        <f>+F174+G174+H174</f>
        <v>68.037</v>
      </c>
      <c r="F174" s="79">
        <v>6.055026000000001</v>
      </c>
      <c r="G174" s="79">
        <v>9.6</v>
      </c>
      <c r="H174" s="79">
        <v>52.381974</v>
      </c>
      <c r="I174" s="80">
        <v>3450.01</v>
      </c>
      <c r="J174" s="221">
        <v>52.381974</v>
      </c>
      <c r="K174" s="80">
        <v>3450.01</v>
      </c>
      <c r="L174" s="37">
        <f>+J174/K174</f>
        <v>0.015183136860472866</v>
      </c>
      <c r="M174" s="38">
        <v>306.508</v>
      </c>
      <c r="N174" s="38">
        <f>+L174*M174</f>
        <v>4.653752912829817</v>
      </c>
      <c r="O174" s="38">
        <f>+L174*60*1000</f>
        <v>910.9882116283719</v>
      </c>
      <c r="P174" s="39">
        <f>+N174*60</f>
        <v>279.225174769789</v>
      </c>
      <c r="Q174" s="11"/>
      <c r="R174" s="10"/>
      <c r="S174" s="10"/>
    </row>
    <row r="175" spans="1:19" s="9" customFormat="1" ht="12.75">
      <c r="A175" s="167"/>
      <c r="B175" s="24" t="s">
        <v>653</v>
      </c>
      <c r="C175" s="34">
        <v>12</v>
      </c>
      <c r="D175" s="34">
        <v>1963</v>
      </c>
      <c r="E175" s="35">
        <v>10.702992</v>
      </c>
      <c r="F175" s="35">
        <v>0.758676</v>
      </c>
      <c r="G175" s="35">
        <v>1.92</v>
      </c>
      <c r="H175" s="35">
        <v>8.024316</v>
      </c>
      <c r="I175" s="36">
        <v>528.5</v>
      </c>
      <c r="J175" s="37">
        <v>8.024323</v>
      </c>
      <c r="K175" s="36">
        <v>528.5</v>
      </c>
      <c r="L175" s="37">
        <f>J175/K175</f>
        <v>0.01518320340586566</v>
      </c>
      <c r="M175" s="38">
        <v>249</v>
      </c>
      <c r="N175" s="38">
        <f>L175*M175</f>
        <v>3.780617648060549</v>
      </c>
      <c r="O175" s="38">
        <f>L175*60*1000</f>
        <v>910.9922043519396</v>
      </c>
      <c r="P175" s="39">
        <f>O175*M175/1000</f>
        <v>226.83705888363295</v>
      </c>
      <c r="R175" s="10"/>
      <c r="S175" s="10"/>
    </row>
    <row r="176" spans="1:19" s="9" customFormat="1" ht="12.75">
      <c r="A176" s="167"/>
      <c r="B176" s="24" t="s">
        <v>621</v>
      </c>
      <c r="C176" s="34">
        <v>100</v>
      </c>
      <c r="D176" s="34">
        <v>1969</v>
      </c>
      <c r="E176" s="35">
        <v>91.37</v>
      </c>
      <c r="F176" s="35">
        <v>7.976</v>
      </c>
      <c r="G176" s="35">
        <v>15.92</v>
      </c>
      <c r="H176" s="35">
        <v>67.474</v>
      </c>
      <c r="I176" s="36">
        <v>4440.95</v>
      </c>
      <c r="J176" s="35">
        <v>67.474</v>
      </c>
      <c r="K176" s="36">
        <v>4440.95</v>
      </c>
      <c r="L176" s="37">
        <f>J176/K176</f>
        <v>0.015193595964827347</v>
      </c>
      <c r="M176" s="38">
        <v>257.241</v>
      </c>
      <c r="N176" s="38">
        <f>L176*M176</f>
        <v>3.9084158195881513</v>
      </c>
      <c r="O176" s="38">
        <f>L176*60*1000</f>
        <v>911.6157578896409</v>
      </c>
      <c r="P176" s="39">
        <f>O176*M176/1000</f>
        <v>234.5049491752891</v>
      </c>
      <c r="R176" s="10"/>
      <c r="S176" s="10"/>
    </row>
    <row r="177" spans="1:19" s="9" customFormat="1" ht="11.25" customHeight="1">
      <c r="A177" s="167"/>
      <c r="B177" s="33" t="s">
        <v>229</v>
      </c>
      <c r="C177" s="91">
        <v>44</v>
      </c>
      <c r="D177" s="91">
        <v>2008</v>
      </c>
      <c r="E177" s="92">
        <v>61.278</v>
      </c>
      <c r="F177" s="92">
        <v>2.907</v>
      </c>
      <c r="G177" s="92">
        <v>4.56</v>
      </c>
      <c r="H177" s="92">
        <v>53.811</v>
      </c>
      <c r="I177" s="93">
        <v>3663.85</v>
      </c>
      <c r="J177" s="227">
        <v>45.91</v>
      </c>
      <c r="K177" s="93">
        <v>3020.52</v>
      </c>
      <c r="L177" s="122">
        <f>J177/K177</f>
        <v>0.015199369644961793</v>
      </c>
      <c r="M177" s="123">
        <v>330.488</v>
      </c>
      <c r="N177" s="95">
        <f>L177*M177</f>
        <v>5.023209275224133</v>
      </c>
      <c r="O177" s="95">
        <f>L177*60*1000</f>
        <v>911.9621786977076</v>
      </c>
      <c r="P177" s="96">
        <f>O177*M177/1000</f>
        <v>301.392556513448</v>
      </c>
      <c r="R177" s="10"/>
      <c r="S177" s="10"/>
    </row>
    <row r="178" spans="1:19" s="9" customFormat="1" ht="12.75" customHeight="1">
      <c r="A178" s="167"/>
      <c r="B178" s="24" t="s">
        <v>80</v>
      </c>
      <c r="C178" s="34">
        <v>61</v>
      </c>
      <c r="D178" s="34">
        <v>1975</v>
      </c>
      <c r="E178" s="35">
        <v>72.24</v>
      </c>
      <c r="F178" s="35">
        <v>7.35</v>
      </c>
      <c r="G178" s="35">
        <v>9.6</v>
      </c>
      <c r="H178" s="35">
        <f>E178-F178-G178</f>
        <v>55.29</v>
      </c>
      <c r="I178" s="36">
        <v>3635</v>
      </c>
      <c r="J178" s="37">
        <f>H178/I178*K178</f>
        <v>55.29</v>
      </c>
      <c r="K178" s="34">
        <v>3635</v>
      </c>
      <c r="L178" s="37">
        <f>J178/K178</f>
        <v>0.015210453920220083</v>
      </c>
      <c r="M178" s="38">
        <v>316.7540000000001</v>
      </c>
      <c r="N178" s="38">
        <f>L178*M178</f>
        <v>4.817972121045393</v>
      </c>
      <c r="O178" s="38">
        <f>L178*60*1000</f>
        <v>912.627235213205</v>
      </c>
      <c r="P178" s="39">
        <f>O178*M178/1000</f>
        <v>289.07832726272363</v>
      </c>
      <c r="R178" s="10"/>
      <c r="S178" s="10"/>
    </row>
    <row r="179" spans="1:19" s="9" customFormat="1" ht="12.75" customHeight="1">
      <c r="A179" s="167"/>
      <c r="B179" s="24" t="s">
        <v>132</v>
      </c>
      <c r="C179" s="34">
        <v>100</v>
      </c>
      <c r="D179" s="34">
        <v>1969</v>
      </c>
      <c r="E179" s="35">
        <v>96.2</v>
      </c>
      <c r="F179" s="35">
        <v>9.197</v>
      </c>
      <c r="G179" s="35">
        <v>16</v>
      </c>
      <c r="H179" s="35">
        <v>71.003</v>
      </c>
      <c r="I179" s="36">
        <v>4628.7</v>
      </c>
      <c r="J179" s="35">
        <v>71.003</v>
      </c>
      <c r="K179" s="36">
        <v>4628.7</v>
      </c>
      <c r="L179" s="37">
        <f>J179/K179</f>
        <v>0.01533972821742606</v>
      </c>
      <c r="M179" s="38">
        <v>257.241</v>
      </c>
      <c r="N179" s="38">
        <f>L179*M179</f>
        <v>3.946007026378897</v>
      </c>
      <c r="O179" s="38">
        <f>L179*60*1000</f>
        <v>920.3836930455635</v>
      </c>
      <c r="P179" s="39">
        <f>O179*M179/1000</f>
        <v>236.7604215827338</v>
      </c>
      <c r="R179" s="10"/>
      <c r="S179" s="10"/>
    </row>
    <row r="180" spans="1:16" s="9" customFormat="1" ht="12.75" customHeight="1">
      <c r="A180" s="167"/>
      <c r="B180" s="24" t="s">
        <v>622</v>
      </c>
      <c r="C180" s="34">
        <v>60</v>
      </c>
      <c r="D180" s="34">
        <v>1966</v>
      </c>
      <c r="E180" s="35">
        <v>57.927</v>
      </c>
      <c r="F180" s="35">
        <v>6.448</v>
      </c>
      <c r="G180" s="35">
        <v>9.6</v>
      </c>
      <c r="H180" s="35">
        <v>41.879</v>
      </c>
      <c r="I180" s="36">
        <v>2717.9</v>
      </c>
      <c r="J180" s="35">
        <v>41.879</v>
      </c>
      <c r="K180" s="36">
        <v>2717.9</v>
      </c>
      <c r="L180" s="37">
        <f>J180/K180</f>
        <v>0.015408587512417674</v>
      </c>
      <c r="M180" s="38">
        <v>257.241</v>
      </c>
      <c r="N180" s="38">
        <f>L180*M180</f>
        <v>3.963720460281835</v>
      </c>
      <c r="O180" s="38">
        <f>L180*60*1000</f>
        <v>924.5152507450605</v>
      </c>
      <c r="P180" s="39">
        <f>O180*M180/1000</f>
        <v>237.8232276169101</v>
      </c>
    </row>
    <row r="181" spans="1:19" s="9" customFormat="1" ht="12.75" customHeight="1">
      <c r="A181" s="167"/>
      <c r="B181" s="24" t="s">
        <v>402</v>
      </c>
      <c r="C181" s="34">
        <v>119</v>
      </c>
      <c r="D181" s="34">
        <v>1971</v>
      </c>
      <c r="E181" s="35">
        <v>119.236</v>
      </c>
      <c r="F181" s="35">
        <v>11.249</v>
      </c>
      <c r="G181" s="35">
        <v>19.04</v>
      </c>
      <c r="H181" s="35">
        <v>88.947</v>
      </c>
      <c r="I181" s="36">
        <v>5772.18</v>
      </c>
      <c r="J181" s="35">
        <v>88.947</v>
      </c>
      <c r="K181" s="36">
        <v>5772.18</v>
      </c>
      <c r="L181" s="37">
        <f>J181/K181</f>
        <v>0.015409602611145183</v>
      </c>
      <c r="M181" s="38">
        <v>257.241</v>
      </c>
      <c r="N181" s="38">
        <f>L181*M181</f>
        <v>3.9639815852935976</v>
      </c>
      <c r="O181" s="38">
        <f>L181*60*1000</f>
        <v>924.576156668711</v>
      </c>
      <c r="P181" s="39">
        <f>O181*M181/1000</f>
        <v>237.83889511761586</v>
      </c>
      <c r="R181" s="10"/>
      <c r="S181" s="10"/>
    </row>
    <row r="182" spans="1:19" s="9" customFormat="1" ht="12.75" customHeight="1">
      <c r="A182" s="167"/>
      <c r="B182" s="24" t="s">
        <v>586</v>
      </c>
      <c r="C182" s="34">
        <v>45</v>
      </c>
      <c r="D182" s="34">
        <v>1986</v>
      </c>
      <c r="E182" s="35">
        <v>55.3</v>
      </c>
      <c r="F182" s="35">
        <v>5.48777</v>
      </c>
      <c r="G182" s="35">
        <v>4.5</v>
      </c>
      <c r="H182" s="35">
        <f>E182-F182-G182</f>
        <v>45.31223</v>
      </c>
      <c r="I182" s="36">
        <v>2939.75</v>
      </c>
      <c r="J182" s="37">
        <f>H182</f>
        <v>45.31223</v>
      </c>
      <c r="K182" s="36">
        <f>I182</f>
        <v>2939.75</v>
      </c>
      <c r="L182" s="37">
        <f>J182/K182</f>
        <v>0.015413633812399014</v>
      </c>
      <c r="M182" s="38">
        <v>278.39</v>
      </c>
      <c r="N182" s="38">
        <f>L182*M182</f>
        <v>4.291001517033761</v>
      </c>
      <c r="O182" s="38">
        <f>L182*60*1000</f>
        <v>924.8180287439408</v>
      </c>
      <c r="P182" s="39">
        <f>O182*M182/1000</f>
        <v>257.46009102202567</v>
      </c>
      <c r="R182" s="10"/>
      <c r="S182" s="10"/>
    </row>
    <row r="183" spans="1:19" s="9" customFormat="1" ht="12.75" customHeight="1">
      <c r="A183" s="167"/>
      <c r="B183" s="28" t="s">
        <v>637</v>
      </c>
      <c r="C183" s="78">
        <v>61</v>
      </c>
      <c r="D183" s="34">
        <v>1970</v>
      </c>
      <c r="E183" s="35">
        <f>+F183+G183+H183</f>
        <v>64.19598500000001</v>
      </c>
      <c r="F183" s="79">
        <v>6.160168</v>
      </c>
      <c r="G183" s="79">
        <v>9.6</v>
      </c>
      <c r="H183" s="79">
        <v>48.435817</v>
      </c>
      <c r="I183" s="80">
        <v>3138.23</v>
      </c>
      <c r="J183" s="221">
        <v>48.435817</v>
      </c>
      <c r="K183" s="80">
        <v>3138.23</v>
      </c>
      <c r="L183" s="37">
        <f>+J183/K183</f>
        <v>0.01543411955146691</v>
      </c>
      <c r="M183" s="38">
        <v>306.508</v>
      </c>
      <c r="N183" s="38">
        <f>+L183*M183</f>
        <v>4.730681115481019</v>
      </c>
      <c r="O183" s="38">
        <f>+L183*60*1000</f>
        <v>926.0471730880147</v>
      </c>
      <c r="P183" s="39">
        <f>+N183*60</f>
        <v>283.84086692886115</v>
      </c>
      <c r="R183" s="10"/>
      <c r="S183" s="10"/>
    </row>
    <row r="184" spans="1:19" s="9" customFormat="1" ht="12.75" customHeight="1">
      <c r="A184" s="167"/>
      <c r="B184" s="24" t="s">
        <v>514</v>
      </c>
      <c r="C184" s="34">
        <v>60</v>
      </c>
      <c r="D184" s="34" t="s">
        <v>384</v>
      </c>
      <c r="E184" s="35">
        <v>68.963</v>
      </c>
      <c r="F184" s="35">
        <v>10.739</v>
      </c>
      <c r="G184" s="35">
        <v>9.6</v>
      </c>
      <c r="H184" s="35">
        <v>48.624</v>
      </c>
      <c r="I184" s="142"/>
      <c r="J184" s="35">
        <v>48.624</v>
      </c>
      <c r="K184" s="36">
        <v>3137.85</v>
      </c>
      <c r="L184" s="37">
        <v>0.015495960609971797</v>
      </c>
      <c r="M184" s="38">
        <v>245.9</v>
      </c>
      <c r="N184" s="38">
        <v>3.810456713992065</v>
      </c>
      <c r="O184" s="38">
        <v>929.7576365983078</v>
      </c>
      <c r="P184" s="39">
        <v>228.6274028395239</v>
      </c>
      <c r="R184" s="10"/>
      <c r="S184" s="10"/>
    </row>
    <row r="185" spans="1:16" s="9" customFormat="1" ht="12.75" customHeight="1">
      <c r="A185" s="167"/>
      <c r="B185" s="24" t="s">
        <v>81</v>
      </c>
      <c r="C185" s="34">
        <v>72</v>
      </c>
      <c r="D185" s="34">
        <v>1973</v>
      </c>
      <c r="E185" s="35">
        <v>78.34</v>
      </c>
      <c r="F185" s="35">
        <v>8.05</v>
      </c>
      <c r="G185" s="35">
        <v>11.52</v>
      </c>
      <c r="H185" s="35">
        <f>E185-F185-G185</f>
        <v>58.77000000000001</v>
      </c>
      <c r="I185" s="36">
        <v>3785.4</v>
      </c>
      <c r="J185" s="37">
        <f>H185/I185*K185</f>
        <v>58.77000000000001</v>
      </c>
      <c r="K185" s="36">
        <v>3785.4</v>
      </c>
      <c r="L185" s="37">
        <f>J185/K185</f>
        <v>0.015525439847836426</v>
      </c>
      <c r="M185" s="38">
        <v>316.7540000000001</v>
      </c>
      <c r="N185" s="38">
        <f>L185*M185</f>
        <v>4.91774517356158</v>
      </c>
      <c r="O185" s="38">
        <f>L185*60*1000</f>
        <v>931.5263908701857</v>
      </c>
      <c r="P185" s="39">
        <f>O185*M185/1000</f>
        <v>295.06471041369485</v>
      </c>
    </row>
    <row r="186" spans="1:19" s="9" customFormat="1" ht="12.75" customHeight="1">
      <c r="A186" s="167"/>
      <c r="B186" s="24" t="s">
        <v>271</v>
      </c>
      <c r="C186" s="34">
        <v>30</v>
      </c>
      <c r="D186" s="34">
        <v>2007</v>
      </c>
      <c r="E186" s="35">
        <v>27.6</v>
      </c>
      <c r="F186" s="35">
        <v>3.06126</v>
      </c>
      <c r="G186" s="35">
        <v>2.4</v>
      </c>
      <c r="H186" s="35">
        <v>22.13874</v>
      </c>
      <c r="I186" s="36">
        <v>1423.9</v>
      </c>
      <c r="J186" s="35">
        <v>22.1387</v>
      </c>
      <c r="K186" s="36">
        <v>1423.9</v>
      </c>
      <c r="L186" s="37">
        <v>0.015547931736779267</v>
      </c>
      <c r="M186" s="35">
        <v>238.165</v>
      </c>
      <c r="N186" s="38">
        <v>3.702973162090034</v>
      </c>
      <c r="O186" s="38">
        <v>932.875904206756</v>
      </c>
      <c r="P186" s="39">
        <v>222.17838972540204</v>
      </c>
      <c r="R186" s="10"/>
      <c r="S186" s="10"/>
    </row>
    <row r="187" spans="1:19" s="9" customFormat="1" ht="12.75">
      <c r="A187" s="167"/>
      <c r="B187" s="24" t="s">
        <v>535</v>
      </c>
      <c r="C187" s="34">
        <v>51</v>
      </c>
      <c r="D187" s="34" t="s">
        <v>248</v>
      </c>
      <c r="E187" s="35">
        <v>50.1000081</v>
      </c>
      <c r="F187" s="35">
        <v>3.000109</v>
      </c>
      <c r="G187" s="35">
        <v>6.37</v>
      </c>
      <c r="H187" s="35">
        <v>40.7298991</v>
      </c>
      <c r="I187" s="36">
        <v>2602.6</v>
      </c>
      <c r="J187" s="35">
        <v>40.729891</v>
      </c>
      <c r="K187" s="36">
        <v>2602.6</v>
      </c>
      <c r="L187" s="37">
        <v>0.015649692999308386</v>
      </c>
      <c r="M187" s="38">
        <v>276.2</v>
      </c>
      <c r="N187" s="38">
        <v>4.322445206408976</v>
      </c>
      <c r="O187" s="38">
        <v>938.9815799585032</v>
      </c>
      <c r="P187" s="39">
        <v>259.3467123845386</v>
      </c>
      <c r="R187" s="10"/>
      <c r="S187" s="10"/>
    </row>
    <row r="188" spans="1:16" s="9" customFormat="1" ht="12.75" customHeight="1">
      <c r="A188" s="167"/>
      <c r="B188" s="127" t="s">
        <v>360</v>
      </c>
      <c r="C188" s="157">
        <v>58</v>
      </c>
      <c r="D188" s="34">
        <v>1977</v>
      </c>
      <c r="E188" s="35">
        <f>F188+G188+H188</f>
        <v>57.412999000000006</v>
      </c>
      <c r="F188" s="128">
        <v>5.478114000000001</v>
      </c>
      <c r="G188" s="128">
        <v>9.52</v>
      </c>
      <c r="H188" s="128">
        <v>42.414885000000005</v>
      </c>
      <c r="I188" s="129">
        <v>2706.9700000000003</v>
      </c>
      <c r="J188" s="128">
        <v>42.414885000000005</v>
      </c>
      <c r="K188" s="129">
        <v>2706.9700000000003</v>
      </c>
      <c r="L188" s="37">
        <f>J188/K188</f>
        <v>0.015668768032154032</v>
      </c>
      <c r="M188" s="38">
        <v>313.375</v>
      </c>
      <c r="N188" s="38">
        <f>L188*M188</f>
        <v>4.91020018207627</v>
      </c>
      <c r="O188" s="38">
        <f>L188*60*1000</f>
        <v>940.126081929242</v>
      </c>
      <c r="P188" s="39">
        <f>O188*M188/1000</f>
        <v>294.6120109245762</v>
      </c>
    </row>
    <row r="189" spans="1:19" s="9" customFormat="1" ht="12.75">
      <c r="A189" s="167"/>
      <c r="B189" s="273" t="s">
        <v>303</v>
      </c>
      <c r="C189" s="274">
        <v>75</v>
      </c>
      <c r="D189" s="275" t="s">
        <v>30</v>
      </c>
      <c r="E189" s="268">
        <v>82.93</v>
      </c>
      <c r="F189" s="268">
        <v>8.8</v>
      </c>
      <c r="G189" s="269">
        <v>11.92</v>
      </c>
      <c r="H189" s="269">
        <v>62.21</v>
      </c>
      <c r="I189" s="276">
        <v>3968.65</v>
      </c>
      <c r="J189" s="271">
        <v>62.21</v>
      </c>
      <c r="K189" s="277">
        <v>3968.65</v>
      </c>
      <c r="L189" s="37">
        <f>J189/K189</f>
        <v>0.01567535559951117</v>
      </c>
      <c r="M189" s="272">
        <v>249.3</v>
      </c>
      <c r="N189" s="38">
        <f>L189*M189</f>
        <v>3.9078661509581343</v>
      </c>
      <c r="O189" s="38">
        <f>L189*60*1000</f>
        <v>940.5213359706701</v>
      </c>
      <c r="P189" s="39">
        <f>O189*M189/1000</f>
        <v>234.47196905748805</v>
      </c>
      <c r="R189" s="10"/>
      <c r="S189" s="10"/>
    </row>
    <row r="190" spans="1:19" s="9" customFormat="1" ht="12.75">
      <c r="A190" s="167"/>
      <c r="B190" s="33" t="s">
        <v>646</v>
      </c>
      <c r="C190" s="91">
        <v>22</v>
      </c>
      <c r="D190" s="91">
        <v>2004</v>
      </c>
      <c r="E190" s="92">
        <v>30.92</v>
      </c>
      <c r="F190" s="92">
        <v>3.06</v>
      </c>
      <c r="G190" s="92">
        <v>3.52</v>
      </c>
      <c r="H190" s="92">
        <v>24.34</v>
      </c>
      <c r="I190" s="93">
        <v>1548.41</v>
      </c>
      <c r="J190" s="227">
        <v>24.34</v>
      </c>
      <c r="K190" s="93">
        <v>1548.41</v>
      </c>
      <c r="L190" s="94">
        <v>0.015719</v>
      </c>
      <c r="M190" s="123">
        <v>272.9</v>
      </c>
      <c r="N190" s="95">
        <f>L190*M190*1.09</f>
        <v>4.675789459</v>
      </c>
      <c r="O190" s="95">
        <f>L190*60*1000</f>
        <v>943.14</v>
      </c>
      <c r="P190" s="96">
        <f>O190*M190/1000</f>
        <v>257.382906</v>
      </c>
      <c r="R190" s="10"/>
      <c r="S190" s="10"/>
    </row>
    <row r="191" spans="1:19" s="9" customFormat="1" ht="12.75">
      <c r="A191" s="167"/>
      <c r="B191" s="24" t="s">
        <v>490</v>
      </c>
      <c r="C191" s="34">
        <v>45</v>
      </c>
      <c r="D191" s="34" t="s">
        <v>30</v>
      </c>
      <c r="E191" s="35">
        <f>F191+G191+H191</f>
        <v>48.35</v>
      </c>
      <c r="F191" s="35">
        <v>4.437</v>
      </c>
      <c r="G191" s="35">
        <v>7.2</v>
      </c>
      <c r="H191" s="35">
        <v>36.713</v>
      </c>
      <c r="I191" s="36">
        <v>2335.09</v>
      </c>
      <c r="J191" s="37">
        <v>36.713</v>
      </c>
      <c r="K191" s="36">
        <v>2335.09</v>
      </c>
      <c r="L191" s="37">
        <f>J191/K191</f>
        <v>0.01572230620661302</v>
      </c>
      <c r="M191" s="38">
        <v>224.9</v>
      </c>
      <c r="N191" s="38">
        <f>L191*M191</f>
        <v>3.5359466658672685</v>
      </c>
      <c r="O191" s="38">
        <f>L191*60*1000</f>
        <v>943.3383723967812</v>
      </c>
      <c r="P191" s="39">
        <f>O191*M191/1000</f>
        <v>212.1567999520361</v>
      </c>
      <c r="Q191" s="11"/>
      <c r="R191" s="10"/>
      <c r="S191" s="10"/>
    </row>
    <row r="192" spans="1:19" s="9" customFormat="1" ht="12.75">
      <c r="A192" s="167"/>
      <c r="B192" s="33" t="s">
        <v>148</v>
      </c>
      <c r="C192" s="91">
        <v>104</v>
      </c>
      <c r="D192" s="91">
        <v>1965</v>
      </c>
      <c r="E192" s="92">
        <v>94.702005</v>
      </c>
      <c r="F192" s="92">
        <v>7.973952</v>
      </c>
      <c r="G192" s="92">
        <v>15.84</v>
      </c>
      <c r="H192" s="92">
        <v>70.888053</v>
      </c>
      <c r="I192" s="93">
        <v>4447.51</v>
      </c>
      <c r="J192" s="227">
        <v>70.888053</v>
      </c>
      <c r="K192" s="93">
        <v>4447.51</v>
      </c>
      <c r="L192" s="94">
        <v>0.015938</v>
      </c>
      <c r="M192" s="123">
        <v>275.7</v>
      </c>
      <c r="N192" s="95">
        <f>L192*M192*1.09</f>
        <v>4.789576194</v>
      </c>
      <c r="O192" s="95">
        <f>L192*60*1000</f>
        <v>956.28</v>
      </c>
      <c r="P192" s="96">
        <f>O192*M192/1000</f>
        <v>263.646396</v>
      </c>
      <c r="Q192" s="11"/>
      <c r="R192" s="10"/>
      <c r="S192" s="10"/>
    </row>
    <row r="193" spans="1:19" s="9" customFormat="1" ht="12.75">
      <c r="A193" s="167"/>
      <c r="B193" s="33" t="s">
        <v>671</v>
      </c>
      <c r="C193" s="91">
        <v>40</v>
      </c>
      <c r="D193" s="91">
        <v>1982</v>
      </c>
      <c r="E193" s="92">
        <v>46.859</v>
      </c>
      <c r="F193" s="92">
        <v>4.65069</v>
      </c>
      <c r="G193" s="92">
        <v>6.24</v>
      </c>
      <c r="H193" s="92">
        <v>35.96831</v>
      </c>
      <c r="I193" s="93">
        <v>2255.05</v>
      </c>
      <c r="J193" s="227">
        <v>35.97</v>
      </c>
      <c r="K193" s="93">
        <v>2255.05</v>
      </c>
      <c r="L193" s="122">
        <f>J193/K193</f>
        <v>0.015950865834460433</v>
      </c>
      <c r="M193" s="123">
        <v>326.019</v>
      </c>
      <c r="N193" s="95">
        <f>L193*M193</f>
        <v>5.200285328484956</v>
      </c>
      <c r="O193" s="95">
        <f>L193*60*1000</f>
        <v>957.051950067626</v>
      </c>
      <c r="P193" s="96">
        <f>O193*M193/1000</f>
        <v>312.01711970909736</v>
      </c>
      <c r="R193" s="10"/>
      <c r="S193" s="10"/>
    </row>
    <row r="194" spans="1:19" s="9" customFormat="1" ht="12.75">
      <c r="A194" s="167"/>
      <c r="B194" s="24" t="s">
        <v>534</v>
      </c>
      <c r="C194" s="34">
        <v>103</v>
      </c>
      <c r="D194" s="34" t="s">
        <v>248</v>
      </c>
      <c r="E194" s="35">
        <v>89.989983</v>
      </c>
      <c r="F194" s="35">
        <v>5.3751</v>
      </c>
      <c r="G194" s="35">
        <v>14.45</v>
      </c>
      <c r="H194" s="35">
        <v>70.164883</v>
      </c>
      <c r="I194" s="36">
        <v>4386.74</v>
      </c>
      <c r="J194" s="35">
        <v>70.164883</v>
      </c>
      <c r="K194" s="36">
        <v>4386.74</v>
      </c>
      <c r="L194" s="37">
        <v>0.015994766728823683</v>
      </c>
      <c r="M194" s="38">
        <v>276.2</v>
      </c>
      <c r="N194" s="38">
        <v>4.417754570501101</v>
      </c>
      <c r="O194" s="38">
        <v>959.6860037294209</v>
      </c>
      <c r="P194" s="39">
        <v>265.06527423006605</v>
      </c>
      <c r="R194" s="10"/>
      <c r="S194" s="10"/>
    </row>
    <row r="195" spans="1:19" s="9" customFormat="1" ht="12.75" customHeight="1">
      <c r="A195" s="167"/>
      <c r="B195" s="24" t="s">
        <v>689</v>
      </c>
      <c r="C195" s="34">
        <v>75</v>
      </c>
      <c r="D195" s="34" t="s">
        <v>30</v>
      </c>
      <c r="E195" s="35">
        <f>F195+G195+H195</f>
        <v>83.68700000000001</v>
      </c>
      <c r="F195" s="35">
        <v>6.579</v>
      </c>
      <c r="G195" s="35">
        <v>12</v>
      </c>
      <c r="H195" s="35">
        <v>65.108</v>
      </c>
      <c r="I195" s="36">
        <v>4062.96</v>
      </c>
      <c r="J195" s="37">
        <v>65.108</v>
      </c>
      <c r="K195" s="36">
        <v>4062.96</v>
      </c>
      <c r="L195" s="37">
        <f>J195/K195</f>
        <v>0.016024770118337372</v>
      </c>
      <c r="M195" s="38">
        <v>224.9</v>
      </c>
      <c r="N195" s="38">
        <f>L195*M195</f>
        <v>3.603970799614075</v>
      </c>
      <c r="O195" s="38">
        <f>L195*60*1000</f>
        <v>961.4862071002424</v>
      </c>
      <c r="P195" s="39">
        <f>O195*M195/1000</f>
        <v>216.23824797684452</v>
      </c>
      <c r="Q195" s="11"/>
      <c r="R195" s="10"/>
      <c r="S195" s="10"/>
    </row>
    <row r="196" spans="1:19" s="9" customFormat="1" ht="12.75">
      <c r="A196" s="167"/>
      <c r="B196" s="24" t="s">
        <v>755</v>
      </c>
      <c r="C196" s="34">
        <v>36</v>
      </c>
      <c r="D196" s="34" t="s">
        <v>296</v>
      </c>
      <c r="E196" s="35">
        <v>33.5</v>
      </c>
      <c r="F196" s="35">
        <v>3.612</v>
      </c>
      <c r="G196" s="35">
        <v>5.76</v>
      </c>
      <c r="H196" s="35">
        <v>24.128</v>
      </c>
      <c r="I196" s="36">
        <v>1500.89</v>
      </c>
      <c r="J196" s="37">
        <v>24.1</v>
      </c>
      <c r="K196" s="36">
        <v>1500.89</v>
      </c>
      <c r="L196" s="37">
        <v>0.01605713943060451</v>
      </c>
      <c r="M196" s="38">
        <v>216.8</v>
      </c>
      <c r="N196" s="38">
        <v>3.4811878285550577</v>
      </c>
      <c r="O196" s="38">
        <v>963.4283658362706</v>
      </c>
      <c r="P196" s="39">
        <v>208.8712697133035</v>
      </c>
      <c r="R196" s="10"/>
      <c r="S196" s="10"/>
    </row>
    <row r="197" spans="1:19" s="9" customFormat="1" ht="12.75">
      <c r="A197" s="167"/>
      <c r="B197" s="33" t="s">
        <v>340</v>
      </c>
      <c r="C197" s="91">
        <v>60</v>
      </c>
      <c r="D197" s="91">
        <v>1988</v>
      </c>
      <c r="E197" s="92">
        <v>53.008104</v>
      </c>
      <c r="F197" s="92">
        <v>5.4315</v>
      </c>
      <c r="G197" s="92">
        <v>9.6</v>
      </c>
      <c r="H197" s="92">
        <v>37.976604</v>
      </c>
      <c r="I197" s="93">
        <v>2363.76</v>
      </c>
      <c r="J197" s="227">
        <v>37.976604</v>
      </c>
      <c r="K197" s="93">
        <v>2363.76</v>
      </c>
      <c r="L197" s="94">
        <v>0.016066</v>
      </c>
      <c r="M197" s="123">
        <v>275.7</v>
      </c>
      <c r="N197" s="95">
        <f>L197*M197*1.09</f>
        <v>4.828041858000001</v>
      </c>
      <c r="O197" s="95">
        <f>L197*60*1000</f>
        <v>963.96</v>
      </c>
      <c r="P197" s="96">
        <f>O197*M197/1000</f>
        <v>265.763772</v>
      </c>
      <c r="R197" s="10"/>
      <c r="S197" s="10"/>
    </row>
    <row r="198" spans="1:19" s="9" customFormat="1" ht="12.75">
      <c r="A198" s="167"/>
      <c r="B198" s="33" t="s">
        <v>147</v>
      </c>
      <c r="C198" s="91">
        <v>54</v>
      </c>
      <c r="D198" s="91">
        <v>1992</v>
      </c>
      <c r="E198" s="92">
        <v>56.353968</v>
      </c>
      <c r="F198" s="92">
        <v>5.3601</v>
      </c>
      <c r="G198" s="92">
        <v>8.64</v>
      </c>
      <c r="H198" s="92">
        <v>42.353893</v>
      </c>
      <c r="I198" s="93">
        <v>2632.94</v>
      </c>
      <c r="J198" s="227">
        <v>42.353893</v>
      </c>
      <c r="K198" s="93">
        <v>2632.94</v>
      </c>
      <c r="L198" s="94">
        <v>0.016086</v>
      </c>
      <c r="M198" s="123">
        <v>275.7</v>
      </c>
      <c r="N198" s="95">
        <f>L198*M198*1.09</f>
        <v>4.834052118000001</v>
      </c>
      <c r="O198" s="95">
        <f>L198*60*1000</f>
        <v>965.16</v>
      </c>
      <c r="P198" s="96">
        <f>O198*M198/1000</f>
        <v>266.094612</v>
      </c>
      <c r="R198" s="10"/>
      <c r="S198" s="10"/>
    </row>
    <row r="199" spans="1:19" s="9" customFormat="1" ht="12.75">
      <c r="A199" s="167"/>
      <c r="B199" s="33" t="s">
        <v>343</v>
      </c>
      <c r="C199" s="91">
        <v>52</v>
      </c>
      <c r="D199" s="91">
        <v>1976</v>
      </c>
      <c r="E199" s="92">
        <v>68.583999</v>
      </c>
      <c r="F199" s="92">
        <v>8.0733</v>
      </c>
      <c r="G199" s="92">
        <v>8.16</v>
      </c>
      <c r="H199" s="92">
        <v>52.350699</v>
      </c>
      <c r="I199" s="93">
        <v>3247.28</v>
      </c>
      <c r="J199" s="227">
        <v>51.161288</v>
      </c>
      <c r="K199" s="93">
        <v>3176.92</v>
      </c>
      <c r="L199" s="94">
        <v>0.016104</v>
      </c>
      <c r="M199" s="123">
        <v>275.7</v>
      </c>
      <c r="N199" s="95">
        <f>L199*M199*1.09</f>
        <v>4.839461352</v>
      </c>
      <c r="O199" s="95">
        <f>L199*60*1000</f>
        <v>966.24</v>
      </c>
      <c r="P199" s="96">
        <f>M199*O199/1000</f>
        <v>266.39236800000003</v>
      </c>
      <c r="R199" s="10"/>
      <c r="S199" s="10"/>
    </row>
    <row r="200" spans="1:19" s="9" customFormat="1" ht="12.75">
      <c r="A200" s="167"/>
      <c r="B200" s="33" t="s">
        <v>341</v>
      </c>
      <c r="C200" s="91">
        <v>22</v>
      </c>
      <c r="D200" s="91">
        <v>2006</v>
      </c>
      <c r="E200" s="92">
        <v>26.497</v>
      </c>
      <c r="F200" s="92">
        <v>1.326</v>
      </c>
      <c r="G200" s="92">
        <v>3.52</v>
      </c>
      <c r="H200" s="92">
        <v>21.66</v>
      </c>
      <c r="I200" s="93">
        <v>1279.24</v>
      </c>
      <c r="J200" s="227">
        <v>18.564467</v>
      </c>
      <c r="K200" s="93">
        <v>1150.54</v>
      </c>
      <c r="L200" s="94">
        <v>0.016135</v>
      </c>
      <c r="M200" s="123">
        <v>275.7</v>
      </c>
      <c r="N200" s="95">
        <f>L200*M200*1.09</f>
        <v>4.848777255</v>
      </c>
      <c r="O200" s="95">
        <f>L200*60*1000</f>
        <v>968.0999999999999</v>
      </c>
      <c r="P200" s="96">
        <f>M200*O200/1000</f>
        <v>266.90517</v>
      </c>
      <c r="R200" s="10"/>
      <c r="S200" s="10"/>
    </row>
    <row r="201" spans="1:19" s="9" customFormat="1" ht="12.75">
      <c r="A201" s="167"/>
      <c r="B201" s="24" t="s">
        <v>488</v>
      </c>
      <c r="C201" s="34">
        <v>11</v>
      </c>
      <c r="D201" s="34" t="s">
        <v>30</v>
      </c>
      <c r="E201" s="35">
        <f>F201+G201+H201</f>
        <v>9.4</v>
      </c>
      <c r="F201" s="35">
        <v>0.51</v>
      </c>
      <c r="G201" s="35">
        <v>0.08</v>
      </c>
      <c r="H201" s="35">
        <v>8.81</v>
      </c>
      <c r="I201" s="36">
        <v>545.95</v>
      </c>
      <c r="J201" s="37">
        <v>8.81</v>
      </c>
      <c r="K201" s="36">
        <v>545.95</v>
      </c>
      <c r="L201" s="37">
        <f>J201/K201</f>
        <v>0.016137008883597398</v>
      </c>
      <c r="M201" s="38">
        <v>224.9</v>
      </c>
      <c r="N201" s="38">
        <f>L201*M201</f>
        <v>3.629213297921055</v>
      </c>
      <c r="O201" s="38">
        <f>L201*60*1000</f>
        <v>968.2205330158439</v>
      </c>
      <c r="P201" s="39">
        <f>O201*M201/1000</f>
        <v>217.7527978752633</v>
      </c>
      <c r="R201" s="10"/>
      <c r="S201" s="10"/>
    </row>
    <row r="202" spans="1:19" s="9" customFormat="1" ht="12.75">
      <c r="A202" s="167"/>
      <c r="B202" s="33" t="s">
        <v>344</v>
      </c>
      <c r="C202" s="91">
        <v>55</v>
      </c>
      <c r="D202" s="91">
        <v>1995</v>
      </c>
      <c r="E202" s="92">
        <v>70.025999</v>
      </c>
      <c r="F202" s="92">
        <v>7.905</v>
      </c>
      <c r="G202" s="92">
        <v>8.72</v>
      </c>
      <c r="H202" s="92">
        <v>53.400999</v>
      </c>
      <c r="I202" s="93">
        <v>3308.16</v>
      </c>
      <c r="J202" s="227">
        <v>53.400999</v>
      </c>
      <c r="K202" s="93">
        <v>3308.16</v>
      </c>
      <c r="L202" s="94">
        <v>0.016142</v>
      </c>
      <c r="M202" s="123">
        <v>275.7</v>
      </c>
      <c r="N202" s="95">
        <f>L202*M202*1.09</f>
        <v>4.850880846</v>
      </c>
      <c r="O202" s="95">
        <f>L202*60*1000</f>
        <v>968.5200000000001</v>
      </c>
      <c r="P202" s="96">
        <f>M202*O202/1000</f>
        <v>267.02096400000005</v>
      </c>
      <c r="R202" s="10"/>
      <c r="S202" s="10"/>
    </row>
    <row r="203" spans="1:19" s="9" customFormat="1" ht="12.75">
      <c r="A203" s="167"/>
      <c r="B203" s="24" t="s">
        <v>489</v>
      </c>
      <c r="C203" s="34">
        <v>28</v>
      </c>
      <c r="D203" s="34" t="s">
        <v>30</v>
      </c>
      <c r="E203" s="35">
        <f>F203+G203+H203</f>
        <v>27.68</v>
      </c>
      <c r="F203" s="35">
        <v>2.244</v>
      </c>
      <c r="G203" s="35">
        <v>3.61</v>
      </c>
      <c r="H203" s="35">
        <v>21.826</v>
      </c>
      <c r="I203" s="36">
        <v>1349.72</v>
      </c>
      <c r="J203" s="37">
        <v>21.826</v>
      </c>
      <c r="K203" s="36">
        <v>1349.72</v>
      </c>
      <c r="L203" s="37">
        <f>J203/K203</f>
        <v>0.016170761343093382</v>
      </c>
      <c r="M203" s="38">
        <v>224.9</v>
      </c>
      <c r="N203" s="38">
        <f>L203*M203</f>
        <v>3.636804226061702</v>
      </c>
      <c r="O203" s="38">
        <f>L203*60*1000</f>
        <v>970.2456805856029</v>
      </c>
      <c r="P203" s="39">
        <f>O203*M203/1000</f>
        <v>218.2082535637021</v>
      </c>
      <c r="R203" s="10"/>
      <c r="S203" s="10"/>
    </row>
    <row r="204" spans="1:19" s="9" customFormat="1" ht="12.75" customHeight="1">
      <c r="A204" s="167"/>
      <c r="B204" s="33" t="s">
        <v>232</v>
      </c>
      <c r="C204" s="91">
        <v>39</v>
      </c>
      <c r="D204" s="91">
        <v>2007</v>
      </c>
      <c r="E204" s="92">
        <v>78.483</v>
      </c>
      <c r="F204" s="92">
        <v>4.896</v>
      </c>
      <c r="G204" s="92">
        <v>1.967</v>
      </c>
      <c r="H204" s="92">
        <v>71.62</v>
      </c>
      <c r="I204" s="93">
        <v>4060.39</v>
      </c>
      <c r="J204" s="227">
        <v>45.11</v>
      </c>
      <c r="K204" s="93">
        <v>2786.45</v>
      </c>
      <c r="L204" s="122">
        <f>J204/K204</f>
        <v>0.016189057761668072</v>
      </c>
      <c r="M204" s="123">
        <v>330.488</v>
      </c>
      <c r="N204" s="95">
        <f>L204*M204</f>
        <v>5.350289321538158</v>
      </c>
      <c r="O204" s="95">
        <f>L204*60*1000</f>
        <v>971.3434657000844</v>
      </c>
      <c r="P204" s="96">
        <f>O204*M204/1000</f>
        <v>321.0173592922895</v>
      </c>
      <c r="R204" s="10"/>
      <c r="S204" s="10"/>
    </row>
    <row r="205" spans="1:19" s="9" customFormat="1" ht="11.25" customHeight="1">
      <c r="A205" s="167"/>
      <c r="B205" s="24" t="s">
        <v>486</v>
      </c>
      <c r="C205" s="34">
        <v>45</v>
      </c>
      <c r="D205" s="34" t="s">
        <v>30</v>
      </c>
      <c r="E205" s="35">
        <f>F205+G205+H205</f>
        <v>60</v>
      </c>
      <c r="F205" s="35">
        <v>5.0489999999999995</v>
      </c>
      <c r="G205" s="35">
        <v>7.2</v>
      </c>
      <c r="H205" s="35">
        <v>47.751000000000005</v>
      </c>
      <c r="I205" s="36">
        <v>2937.1</v>
      </c>
      <c r="J205" s="37">
        <v>47.751000000000005</v>
      </c>
      <c r="K205" s="36">
        <v>2937.1</v>
      </c>
      <c r="L205" s="37">
        <f>J205/K205</f>
        <v>0.016257873412549795</v>
      </c>
      <c r="M205" s="38">
        <v>224.9</v>
      </c>
      <c r="N205" s="38">
        <f>L205*M205</f>
        <v>3.656395730482449</v>
      </c>
      <c r="O205" s="38">
        <f>L205*60*1000</f>
        <v>975.4724047529877</v>
      </c>
      <c r="P205" s="39">
        <f>O205*M205/1000</f>
        <v>219.38374382894693</v>
      </c>
      <c r="R205" s="10"/>
      <c r="S205" s="10"/>
    </row>
    <row r="206" spans="1:19" s="9" customFormat="1" ht="12.75" customHeight="1" thickBot="1">
      <c r="A206" s="168"/>
      <c r="B206" s="228" t="s">
        <v>230</v>
      </c>
      <c r="C206" s="229">
        <v>19</v>
      </c>
      <c r="D206" s="229">
        <v>1996</v>
      </c>
      <c r="E206" s="230">
        <v>28.818</v>
      </c>
      <c r="F206" s="230">
        <v>3.154452</v>
      </c>
      <c r="G206" s="230">
        <v>3.04</v>
      </c>
      <c r="H206" s="230">
        <v>22.6235</v>
      </c>
      <c r="I206" s="231">
        <v>1389.83</v>
      </c>
      <c r="J206" s="232">
        <v>22.62</v>
      </c>
      <c r="K206" s="231">
        <v>1389.83</v>
      </c>
      <c r="L206" s="242">
        <f>J206/K206</f>
        <v>0.016275371808062856</v>
      </c>
      <c r="M206" s="233">
        <v>330.488</v>
      </c>
      <c r="N206" s="234">
        <f>L206*M206</f>
        <v>5.378815078103077</v>
      </c>
      <c r="O206" s="234">
        <f>L206*60*1000</f>
        <v>976.5223084837714</v>
      </c>
      <c r="P206" s="235">
        <f>O206*M206/1000</f>
        <v>322.72890468618465</v>
      </c>
      <c r="R206" s="10"/>
      <c r="S206" s="10"/>
    </row>
    <row r="207" spans="1:19" s="9" customFormat="1" ht="12.75" customHeight="1">
      <c r="A207" s="292" t="s">
        <v>25</v>
      </c>
      <c r="B207" s="97" t="s">
        <v>234</v>
      </c>
      <c r="C207" s="98">
        <v>50</v>
      </c>
      <c r="D207" s="98">
        <v>1970</v>
      </c>
      <c r="E207" s="99">
        <v>55.517</v>
      </c>
      <c r="F207" s="99">
        <v>5.559</v>
      </c>
      <c r="G207" s="99">
        <v>8</v>
      </c>
      <c r="H207" s="99">
        <v>41.958</v>
      </c>
      <c r="I207" s="100">
        <v>2565.91</v>
      </c>
      <c r="J207" s="236">
        <v>41.96</v>
      </c>
      <c r="K207" s="100">
        <v>2565.91</v>
      </c>
      <c r="L207" s="161">
        <f>J207/K207</f>
        <v>0.01635287285992104</v>
      </c>
      <c r="M207" s="101">
        <v>330.488</v>
      </c>
      <c r="N207" s="102">
        <f>L207*M207</f>
        <v>5.404428245729585</v>
      </c>
      <c r="O207" s="102">
        <f>L207*60*1000</f>
        <v>981.1723715952625</v>
      </c>
      <c r="P207" s="243">
        <f>O207*M207/1000</f>
        <v>324.2656947437751</v>
      </c>
      <c r="Q207" s="11"/>
      <c r="R207" s="10"/>
      <c r="S207" s="10"/>
    </row>
    <row r="208" spans="1:19" s="9" customFormat="1" ht="12.75" customHeight="1">
      <c r="A208" s="293"/>
      <c r="B208" s="25" t="s">
        <v>775</v>
      </c>
      <c r="C208" s="40">
        <v>60</v>
      </c>
      <c r="D208" s="40" t="s">
        <v>384</v>
      </c>
      <c r="E208" s="41">
        <v>63.837999999999994</v>
      </c>
      <c r="F208" s="41">
        <v>10.225</v>
      </c>
      <c r="G208" s="41">
        <v>9.6</v>
      </c>
      <c r="H208" s="41">
        <v>44.013</v>
      </c>
      <c r="I208" s="143"/>
      <c r="J208" s="41">
        <v>44.013</v>
      </c>
      <c r="K208" s="42">
        <v>2690.2</v>
      </c>
      <c r="L208" s="43">
        <v>0.01636049364359527</v>
      </c>
      <c r="M208" s="44">
        <v>245.9</v>
      </c>
      <c r="N208" s="44">
        <v>4.023045386960077</v>
      </c>
      <c r="O208" s="44">
        <v>981.6296186157163</v>
      </c>
      <c r="P208" s="45">
        <v>241.38272321760462</v>
      </c>
      <c r="R208" s="10"/>
      <c r="S208" s="10"/>
    </row>
    <row r="209" spans="1:22" s="9" customFormat="1" ht="12.75" customHeight="1">
      <c r="A209" s="293"/>
      <c r="B209" s="25" t="s">
        <v>40</v>
      </c>
      <c r="C209" s="40">
        <v>42</v>
      </c>
      <c r="D209" s="40">
        <v>2000</v>
      </c>
      <c r="E209" s="41">
        <v>59.4</v>
      </c>
      <c r="F209" s="41">
        <v>6.634848</v>
      </c>
      <c r="G209" s="41">
        <v>6.64</v>
      </c>
      <c r="H209" s="41">
        <v>46.125152</v>
      </c>
      <c r="I209" s="42">
        <v>2801.5899999999997</v>
      </c>
      <c r="J209" s="43">
        <v>45.427577</v>
      </c>
      <c r="K209" s="42">
        <v>2759.22</v>
      </c>
      <c r="L209" s="43">
        <f>J209/K209</f>
        <v>0.01646391987590696</v>
      </c>
      <c r="M209" s="40">
        <v>296.48</v>
      </c>
      <c r="N209" s="44">
        <f>L209*M209</f>
        <v>4.881222964808895</v>
      </c>
      <c r="O209" s="44">
        <f>L209*60*1000</f>
        <v>987.8351925544175</v>
      </c>
      <c r="P209" s="45">
        <f>O209*M209/1000</f>
        <v>292.87337788853375</v>
      </c>
      <c r="Q209" s="10"/>
      <c r="R209" s="10"/>
      <c r="S209" s="10"/>
      <c r="T209" s="12"/>
      <c r="U209" s="13"/>
      <c r="V209" s="13"/>
    </row>
    <row r="210" spans="1:19" s="9" customFormat="1" ht="12.75" customHeight="1">
      <c r="A210" s="293"/>
      <c r="B210" s="30" t="s">
        <v>231</v>
      </c>
      <c r="C210" s="89">
        <v>50</v>
      </c>
      <c r="D210" s="89">
        <v>1971</v>
      </c>
      <c r="E210" s="103">
        <v>54.82</v>
      </c>
      <c r="F210" s="103">
        <v>4.08</v>
      </c>
      <c r="G210" s="103">
        <v>8</v>
      </c>
      <c r="H210" s="103">
        <v>42.74</v>
      </c>
      <c r="I210" s="104">
        <v>2592.75</v>
      </c>
      <c r="J210" s="237">
        <v>42.74</v>
      </c>
      <c r="K210" s="104">
        <v>2592.75</v>
      </c>
      <c r="L210" s="124">
        <f>J210/K210</f>
        <v>0.016484427731173465</v>
      </c>
      <c r="M210" s="106">
        <v>324.057</v>
      </c>
      <c r="N210" s="107">
        <f>L210*M210</f>
        <v>5.3418941972808796</v>
      </c>
      <c r="O210" s="107">
        <f>L210*60*1000</f>
        <v>989.0656638704079</v>
      </c>
      <c r="P210" s="108">
        <f>O210*M210/1000</f>
        <v>320.5136518368528</v>
      </c>
      <c r="R210" s="10"/>
      <c r="S210" s="10"/>
    </row>
    <row r="211" spans="1:22" s="9" customFormat="1" ht="12.75" customHeight="1">
      <c r="A211" s="293"/>
      <c r="B211" s="30" t="s">
        <v>345</v>
      </c>
      <c r="C211" s="89">
        <v>100</v>
      </c>
      <c r="D211" s="89">
        <v>1966</v>
      </c>
      <c r="E211" s="103">
        <v>98.263011</v>
      </c>
      <c r="F211" s="103">
        <v>8.2926</v>
      </c>
      <c r="G211" s="103">
        <v>15.84</v>
      </c>
      <c r="H211" s="103">
        <v>74.130411</v>
      </c>
      <c r="I211" s="104">
        <v>4481.51</v>
      </c>
      <c r="J211" s="237">
        <v>74.130411</v>
      </c>
      <c r="K211" s="104">
        <v>4481.51</v>
      </c>
      <c r="L211" s="105">
        <v>0.016541</v>
      </c>
      <c r="M211" s="106">
        <v>275.7</v>
      </c>
      <c r="N211" s="107">
        <f>L211*M211*1.09</f>
        <v>4.970785533000001</v>
      </c>
      <c r="O211" s="107">
        <f>L211*60*1000</f>
        <v>992.46</v>
      </c>
      <c r="P211" s="108">
        <f>M211*O211/1000</f>
        <v>273.621222</v>
      </c>
      <c r="Q211" s="10"/>
      <c r="R211" s="10"/>
      <c r="S211" s="10"/>
      <c r="T211" s="12"/>
      <c r="U211" s="13"/>
      <c r="V211" s="13"/>
    </row>
    <row r="212" spans="1:19" s="9" customFormat="1" ht="13.5" customHeight="1">
      <c r="A212" s="293"/>
      <c r="B212" s="30" t="s">
        <v>347</v>
      </c>
      <c r="C212" s="89">
        <v>101</v>
      </c>
      <c r="D212" s="89">
        <v>1968</v>
      </c>
      <c r="E212" s="103">
        <v>98.337997</v>
      </c>
      <c r="F212" s="103">
        <v>8.16</v>
      </c>
      <c r="G212" s="103">
        <v>15.92</v>
      </c>
      <c r="H212" s="103">
        <v>74.257997</v>
      </c>
      <c r="I212" s="104">
        <v>4482.08</v>
      </c>
      <c r="J212" s="237">
        <v>74.257997</v>
      </c>
      <c r="K212" s="104">
        <v>4482.08</v>
      </c>
      <c r="L212" s="105">
        <v>0.016567</v>
      </c>
      <c r="M212" s="106">
        <v>275.7</v>
      </c>
      <c r="N212" s="107">
        <f>L212*M212*1.09</f>
        <v>4.978598870999999</v>
      </c>
      <c r="O212" s="107">
        <f>L212*60*1000</f>
        <v>994.0199999999999</v>
      </c>
      <c r="P212" s="108">
        <f>M212*O212/1000</f>
        <v>274.05131399999993</v>
      </c>
      <c r="Q212" s="11"/>
      <c r="R212" s="10"/>
      <c r="S212" s="10"/>
    </row>
    <row r="213" spans="1:16" s="9" customFormat="1" ht="13.5" customHeight="1">
      <c r="A213" s="293"/>
      <c r="B213" s="30" t="s">
        <v>233</v>
      </c>
      <c r="C213" s="89">
        <v>18</v>
      </c>
      <c r="D213" s="89">
        <v>1993</v>
      </c>
      <c r="E213" s="103">
        <v>29.102</v>
      </c>
      <c r="F213" s="103">
        <v>2.95647</v>
      </c>
      <c r="G213" s="103">
        <v>3.04</v>
      </c>
      <c r="H213" s="103">
        <v>23.1055</v>
      </c>
      <c r="I213" s="104">
        <v>1391.13</v>
      </c>
      <c r="J213" s="237">
        <v>23.11</v>
      </c>
      <c r="K213" s="104">
        <v>1391.13</v>
      </c>
      <c r="L213" s="124">
        <f>J213/K213</f>
        <v>0.01661239424065328</v>
      </c>
      <c r="M213" s="106">
        <v>330.488</v>
      </c>
      <c r="N213" s="107">
        <f>L213*M213</f>
        <v>5.490196947805021</v>
      </c>
      <c r="O213" s="107">
        <f>L213*60*1000</f>
        <v>996.7436544391969</v>
      </c>
      <c r="P213" s="108">
        <f>O213*M213/1000</f>
        <v>329.4118168683013</v>
      </c>
    </row>
    <row r="214" spans="1:19" s="9" customFormat="1" ht="12.75" customHeight="1">
      <c r="A214" s="293"/>
      <c r="B214" s="25" t="s">
        <v>533</v>
      </c>
      <c r="C214" s="40">
        <v>8</v>
      </c>
      <c r="D214" s="40" t="s">
        <v>248</v>
      </c>
      <c r="E214" s="41">
        <v>6.250001</v>
      </c>
      <c r="F214" s="41">
        <v>0</v>
      </c>
      <c r="G214" s="41">
        <v>0</v>
      </c>
      <c r="H214" s="41">
        <v>6.250001</v>
      </c>
      <c r="I214" s="42">
        <v>375.31</v>
      </c>
      <c r="J214" s="41">
        <v>6.250001</v>
      </c>
      <c r="K214" s="42">
        <v>375.31</v>
      </c>
      <c r="L214" s="43">
        <v>0.016652902933574912</v>
      </c>
      <c r="M214" s="44">
        <v>276.2</v>
      </c>
      <c r="N214" s="44">
        <v>4.5995317902533905</v>
      </c>
      <c r="O214" s="44">
        <v>999.1741760144947</v>
      </c>
      <c r="P214" s="45">
        <v>275.9719074152035</v>
      </c>
      <c r="Q214" s="11"/>
      <c r="R214" s="10"/>
      <c r="S214" s="10"/>
    </row>
    <row r="215" spans="1:19" s="9" customFormat="1" ht="12.75">
      <c r="A215" s="293"/>
      <c r="B215" s="25" t="s">
        <v>587</v>
      </c>
      <c r="C215" s="40">
        <v>60</v>
      </c>
      <c r="D215" s="40">
        <v>1980</v>
      </c>
      <c r="E215" s="41">
        <v>66.2</v>
      </c>
      <c r="F215" s="41">
        <v>7.14</v>
      </c>
      <c r="G215" s="41">
        <v>6</v>
      </c>
      <c r="H215" s="41">
        <f>E215-F215-G215</f>
        <v>53.06</v>
      </c>
      <c r="I215" s="42">
        <v>3156.65</v>
      </c>
      <c r="J215" s="43">
        <f>H215</f>
        <v>53.06</v>
      </c>
      <c r="K215" s="42">
        <f>I215</f>
        <v>3156.65</v>
      </c>
      <c r="L215" s="43">
        <f>J215/K215</f>
        <v>0.01680895886461914</v>
      </c>
      <c r="M215" s="44">
        <v>278.39</v>
      </c>
      <c r="N215" s="44">
        <f>L215*M215</f>
        <v>4.6794460583213215</v>
      </c>
      <c r="O215" s="44">
        <f>L215*60*1000</f>
        <v>1008.5375318771484</v>
      </c>
      <c r="P215" s="45">
        <f>O215*M215/1000</f>
        <v>280.7667634992793</v>
      </c>
      <c r="Q215" s="11"/>
      <c r="R215" s="10"/>
      <c r="S215" s="10"/>
    </row>
    <row r="216" spans="1:19" s="9" customFormat="1" ht="12.75">
      <c r="A216" s="293"/>
      <c r="B216" s="30" t="s">
        <v>416</v>
      </c>
      <c r="C216" s="89">
        <v>50</v>
      </c>
      <c r="D216" s="89">
        <v>1974</v>
      </c>
      <c r="E216" s="41">
        <v>55.678</v>
      </c>
      <c r="F216" s="41">
        <v>4.08</v>
      </c>
      <c r="G216" s="41">
        <v>8</v>
      </c>
      <c r="H216" s="41">
        <v>43.598</v>
      </c>
      <c r="I216" s="42">
        <v>2591.85</v>
      </c>
      <c r="J216" s="43">
        <v>43.598</v>
      </c>
      <c r="K216" s="42">
        <v>2591.85</v>
      </c>
      <c r="L216" s="43">
        <f>J216/K216</f>
        <v>0.016821189497849026</v>
      </c>
      <c r="M216" s="44">
        <v>336.265</v>
      </c>
      <c r="N216" s="44">
        <f>L216*M216</f>
        <v>5.656377286494203</v>
      </c>
      <c r="O216" s="44">
        <f>L216*60*1000</f>
        <v>1009.2713698709415</v>
      </c>
      <c r="P216" s="45">
        <f>O216*M216/1000</f>
        <v>339.38263718965214</v>
      </c>
      <c r="R216" s="10"/>
      <c r="S216" s="10"/>
    </row>
    <row r="217" spans="1:19" s="9" customFormat="1" ht="12.75">
      <c r="A217" s="293"/>
      <c r="B217" s="25" t="s">
        <v>545</v>
      </c>
      <c r="C217" s="40">
        <v>100</v>
      </c>
      <c r="D217" s="40">
        <v>1970</v>
      </c>
      <c r="E217" s="41">
        <f>F217+G217+H217</f>
        <v>99.14215999999999</v>
      </c>
      <c r="F217" s="41">
        <v>9.226357</v>
      </c>
      <c r="G217" s="41">
        <v>16</v>
      </c>
      <c r="H217" s="41">
        <v>73.915803</v>
      </c>
      <c r="I217" s="42">
        <v>4378.83</v>
      </c>
      <c r="J217" s="41">
        <v>73.915803</v>
      </c>
      <c r="K217" s="42">
        <v>4378.83</v>
      </c>
      <c r="L217" s="43">
        <f>J217/K217</f>
        <v>0.01688026322099739</v>
      </c>
      <c r="M217" s="44">
        <v>288.96</v>
      </c>
      <c r="N217" s="44">
        <f>L217*M217</f>
        <v>4.877720860339405</v>
      </c>
      <c r="O217" s="44">
        <f>L217*60*1000</f>
        <v>1012.8157932598434</v>
      </c>
      <c r="P217" s="45">
        <f>O217*M217/1000</f>
        <v>292.6632516203643</v>
      </c>
      <c r="R217" s="10"/>
      <c r="S217" s="10"/>
    </row>
    <row r="218" spans="1:19" s="9" customFormat="1" ht="12.75">
      <c r="A218" s="293"/>
      <c r="B218" s="25" t="s">
        <v>544</v>
      </c>
      <c r="C218" s="40">
        <v>31</v>
      </c>
      <c r="D218" s="40" t="s">
        <v>30</v>
      </c>
      <c r="E218" s="41">
        <f>F218+G218+H218</f>
        <v>34.682</v>
      </c>
      <c r="F218" s="41">
        <v>4.33972</v>
      </c>
      <c r="G218" s="41">
        <v>4.8</v>
      </c>
      <c r="H218" s="41">
        <v>25.54228</v>
      </c>
      <c r="I218" s="42">
        <v>1511.9</v>
      </c>
      <c r="J218" s="41">
        <v>25.54228</v>
      </c>
      <c r="K218" s="42">
        <v>1511.9</v>
      </c>
      <c r="L218" s="43">
        <f>J218/K218</f>
        <v>0.01689415966664462</v>
      </c>
      <c r="M218" s="44">
        <v>288.96</v>
      </c>
      <c r="N218" s="44">
        <f>L218*M218</f>
        <v>4.881736377273629</v>
      </c>
      <c r="O218" s="44">
        <f>L218*60*1000</f>
        <v>1013.6495799986772</v>
      </c>
      <c r="P218" s="45">
        <f>O218*M218/1000</f>
        <v>292.9041826364177</v>
      </c>
      <c r="R218" s="10"/>
      <c r="S218" s="10"/>
    </row>
    <row r="219" spans="1:19" s="9" customFormat="1" ht="12.75" customHeight="1">
      <c r="A219" s="293"/>
      <c r="B219" s="25" t="s">
        <v>39</v>
      </c>
      <c r="C219" s="40">
        <v>59</v>
      </c>
      <c r="D219" s="40">
        <v>2001</v>
      </c>
      <c r="E219" s="41">
        <v>75.736</v>
      </c>
      <c r="F219" s="41">
        <v>8.594168</v>
      </c>
      <c r="G219" s="41">
        <v>9.12</v>
      </c>
      <c r="H219" s="41">
        <v>58.021832</v>
      </c>
      <c r="I219" s="42">
        <v>3432.18</v>
      </c>
      <c r="J219" s="43">
        <v>58.021829000000004</v>
      </c>
      <c r="K219" s="42">
        <v>3432.18</v>
      </c>
      <c r="L219" s="43">
        <f>J219/K219</f>
        <v>0.016905240692504476</v>
      </c>
      <c r="M219" s="40">
        <v>296.48</v>
      </c>
      <c r="N219" s="44">
        <f>L219*M219</f>
        <v>5.012065760513727</v>
      </c>
      <c r="O219" s="44">
        <f>L219*60*1000</f>
        <v>1014.3144415502685</v>
      </c>
      <c r="P219" s="45">
        <f>O219*M219/1000</f>
        <v>300.7239456308236</v>
      </c>
      <c r="R219" s="10"/>
      <c r="S219" s="10"/>
    </row>
    <row r="220" spans="1:19" s="9" customFormat="1" ht="12.75">
      <c r="A220" s="293"/>
      <c r="B220" s="262" t="s">
        <v>310</v>
      </c>
      <c r="C220" s="196">
        <v>100</v>
      </c>
      <c r="D220" s="197" t="s">
        <v>30</v>
      </c>
      <c r="E220" s="198">
        <v>100.09</v>
      </c>
      <c r="F220" s="198">
        <v>8.96</v>
      </c>
      <c r="G220" s="199">
        <v>16</v>
      </c>
      <c r="H220" s="199">
        <v>75.13</v>
      </c>
      <c r="I220" s="200">
        <v>4434.25</v>
      </c>
      <c r="J220" s="201">
        <v>75.13</v>
      </c>
      <c r="K220" s="202">
        <v>4434.25</v>
      </c>
      <c r="L220" s="43">
        <f>J220/K220</f>
        <v>0.01694311326605401</v>
      </c>
      <c r="M220" s="203">
        <v>249.3</v>
      </c>
      <c r="N220" s="44">
        <f>L220*M220</f>
        <v>4.223918137227265</v>
      </c>
      <c r="O220" s="44">
        <f>L220*60*1000</f>
        <v>1016.5867959632407</v>
      </c>
      <c r="P220" s="45">
        <f>O220*M220/1000</f>
        <v>253.4350882336359</v>
      </c>
      <c r="R220" s="10"/>
      <c r="S220" s="10"/>
    </row>
    <row r="221" spans="1:19" s="9" customFormat="1" ht="12.75" customHeight="1">
      <c r="A221" s="293"/>
      <c r="B221" s="30" t="s">
        <v>476</v>
      </c>
      <c r="C221" s="89">
        <v>50</v>
      </c>
      <c r="D221" s="89">
        <v>1970</v>
      </c>
      <c r="E221" s="103">
        <v>58.797</v>
      </c>
      <c r="F221" s="103">
        <v>5.508</v>
      </c>
      <c r="G221" s="103">
        <v>8</v>
      </c>
      <c r="H221" s="103">
        <v>45.289</v>
      </c>
      <c r="I221" s="104">
        <v>2665.28</v>
      </c>
      <c r="J221" s="237">
        <v>45.29</v>
      </c>
      <c r="K221" s="104">
        <v>2665.28</v>
      </c>
      <c r="L221" s="124">
        <f>J221/K221</f>
        <v>0.01699258614479529</v>
      </c>
      <c r="M221" s="106">
        <v>330.488</v>
      </c>
      <c r="N221" s="107">
        <f>L221*M221</f>
        <v>5.615845809821106</v>
      </c>
      <c r="O221" s="107">
        <f>L221*60*1000</f>
        <v>1019.5551686877176</v>
      </c>
      <c r="P221" s="108">
        <f>O221*M221/1000</f>
        <v>336.95074858926637</v>
      </c>
      <c r="Q221" s="11"/>
      <c r="R221" s="10"/>
      <c r="S221" s="10"/>
    </row>
    <row r="222" spans="1:19" s="9" customFormat="1" ht="12.75">
      <c r="A222" s="293"/>
      <c r="B222" s="25" t="s">
        <v>885</v>
      </c>
      <c r="C222" s="40">
        <v>45</v>
      </c>
      <c r="D222" s="40">
        <v>1975</v>
      </c>
      <c r="E222" s="41">
        <f>F222+G222+H222</f>
        <v>55.92</v>
      </c>
      <c r="F222" s="41">
        <v>8.79216</v>
      </c>
      <c r="G222" s="41">
        <v>7.2</v>
      </c>
      <c r="H222" s="41">
        <v>39.92784</v>
      </c>
      <c r="I222" s="42">
        <v>2346.84</v>
      </c>
      <c r="J222" s="41">
        <v>39.92784</v>
      </c>
      <c r="K222" s="42">
        <v>2346.84</v>
      </c>
      <c r="L222" s="43">
        <f>J222/K222</f>
        <v>0.01701344787032776</v>
      </c>
      <c r="M222" s="44">
        <v>288.96</v>
      </c>
      <c r="N222" s="44">
        <f>L222*M222</f>
        <v>4.916205896609909</v>
      </c>
      <c r="O222" s="44">
        <f>L222*60*1000</f>
        <v>1020.8068722196655</v>
      </c>
      <c r="P222" s="45">
        <f>O222*M222/1000</f>
        <v>294.9723537965945</v>
      </c>
      <c r="R222" s="10"/>
      <c r="S222" s="10"/>
    </row>
    <row r="223" spans="1:19" s="9" customFormat="1" ht="12.75">
      <c r="A223" s="293"/>
      <c r="B223" s="262" t="s">
        <v>309</v>
      </c>
      <c r="C223" s="196">
        <v>45</v>
      </c>
      <c r="D223" s="197" t="s">
        <v>30</v>
      </c>
      <c r="E223" s="198">
        <v>52.8</v>
      </c>
      <c r="F223" s="198">
        <v>5.75</v>
      </c>
      <c r="G223" s="199">
        <v>7.2</v>
      </c>
      <c r="H223" s="199">
        <v>39.85</v>
      </c>
      <c r="I223" s="200">
        <v>2340.65</v>
      </c>
      <c r="J223" s="201">
        <v>39.85</v>
      </c>
      <c r="K223" s="202">
        <v>2340.65</v>
      </c>
      <c r="L223" s="43">
        <f>J223/K223</f>
        <v>0.01702518531177237</v>
      </c>
      <c r="M223" s="203">
        <v>249.3</v>
      </c>
      <c r="N223" s="44">
        <f>L223*M223</f>
        <v>4.244378698224852</v>
      </c>
      <c r="O223" s="44">
        <f>L223*60*1000</f>
        <v>1021.5111187063421</v>
      </c>
      <c r="P223" s="45">
        <f>O223*M223/1000</f>
        <v>254.6627218934911</v>
      </c>
      <c r="Q223" s="11"/>
      <c r="R223" s="10"/>
      <c r="S223" s="10"/>
    </row>
    <row r="224" spans="1:19" s="9" customFormat="1" ht="12.75">
      <c r="A224" s="293"/>
      <c r="B224" s="25" t="s">
        <v>274</v>
      </c>
      <c r="C224" s="40">
        <v>30</v>
      </c>
      <c r="D224" s="40">
        <v>1982</v>
      </c>
      <c r="E224" s="41">
        <v>37.5</v>
      </c>
      <c r="F224" s="41">
        <v>3.28802</v>
      </c>
      <c r="G224" s="41">
        <v>4.8</v>
      </c>
      <c r="H224" s="41">
        <v>29.41198</v>
      </c>
      <c r="I224" s="42">
        <v>1725.45</v>
      </c>
      <c r="J224" s="41">
        <v>29.412</v>
      </c>
      <c r="K224" s="42">
        <v>1725.45</v>
      </c>
      <c r="L224" s="43">
        <v>0.017045988003129616</v>
      </c>
      <c r="M224" s="41">
        <v>238.165</v>
      </c>
      <c r="N224" s="44">
        <v>4.059757732765365</v>
      </c>
      <c r="O224" s="44">
        <v>1022.7592801877769</v>
      </c>
      <c r="P224" s="45">
        <v>243.58546396592192</v>
      </c>
      <c r="R224" s="10"/>
      <c r="S224" s="10"/>
    </row>
    <row r="225" spans="1:19" s="9" customFormat="1" ht="12.75">
      <c r="A225" s="293"/>
      <c r="B225" s="25" t="s">
        <v>394</v>
      </c>
      <c r="C225" s="40">
        <v>71</v>
      </c>
      <c r="D225" s="40">
        <v>2006</v>
      </c>
      <c r="E225" s="41">
        <v>81</v>
      </c>
      <c r="F225" s="41">
        <v>15.0756</v>
      </c>
      <c r="G225" s="41">
        <v>5.68</v>
      </c>
      <c r="H225" s="41">
        <v>60.244400000000006</v>
      </c>
      <c r="I225" s="42">
        <v>3533.18</v>
      </c>
      <c r="J225" s="43">
        <v>60.244398000000004</v>
      </c>
      <c r="K225" s="42">
        <v>3533.18</v>
      </c>
      <c r="L225" s="43">
        <f>J225/K225</f>
        <v>0.017051041271602355</v>
      </c>
      <c r="M225" s="40">
        <v>296.48</v>
      </c>
      <c r="N225" s="44">
        <f>L225*M225</f>
        <v>5.055292716204667</v>
      </c>
      <c r="O225" s="44">
        <f>L225*60*1000</f>
        <v>1023.0624762961413</v>
      </c>
      <c r="P225" s="45">
        <f>O225*M225/1000</f>
        <v>303.31756297228003</v>
      </c>
      <c r="R225" s="23"/>
      <c r="S225" s="10"/>
    </row>
    <row r="226" spans="1:19" s="9" customFormat="1" ht="12.75" customHeight="1">
      <c r="A226" s="293"/>
      <c r="B226" s="25" t="s">
        <v>547</v>
      </c>
      <c r="C226" s="40">
        <v>60</v>
      </c>
      <c r="D226" s="40">
        <v>1964</v>
      </c>
      <c r="E226" s="41">
        <f>F226+G226+H226</f>
        <v>65.074</v>
      </c>
      <c r="F226" s="41">
        <v>6.295637</v>
      </c>
      <c r="G226" s="41">
        <v>9.52</v>
      </c>
      <c r="H226" s="41">
        <v>49.258363</v>
      </c>
      <c r="I226" s="42">
        <v>2879.56</v>
      </c>
      <c r="J226" s="41">
        <v>49.258363</v>
      </c>
      <c r="K226" s="42">
        <v>2879.56</v>
      </c>
      <c r="L226" s="43">
        <f>J226/K226</f>
        <v>0.017106211712900582</v>
      </c>
      <c r="M226" s="44">
        <v>288.96</v>
      </c>
      <c r="N226" s="44">
        <f>L226*M226</f>
        <v>4.943010936559752</v>
      </c>
      <c r="O226" s="44">
        <f>L226*60*1000</f>
        <v>1026.372702774035</v>
      </c>
      <c r="P226" s="45">
        <f>O226*M226/1000</f>
        <v>296.58065619358507</v>
      </c>
      <c r="R226" s="10"/>
      <c r="S226" s="10"/>
    </row>
    <row r="227" spans="1:19" s="9" customFormat="1" ht="12.75">
      <c r="A227" s="293"/>
      <c r="B227" s="25" t="s">
        <v>886</v>
      </c>
      <c r="C227" s="40">
        <v>75</v>
      </c>
      <c r="D227" s="40">
        <v>1982</v>
      </c>
      <c r="E227" s="41">
        <f>F227+G227+H227</f>
        <v>91.02600000000001</v>
      </c>
      <c r="F227" s="41">
        <v>9.75028</v>
      </c>
      <c r="G227" s="41">
        <v>12</v>
      </c>
      <c r="H227" s="41">
        <v>69.27572</v>
      </c>
      <c r="I227" s="42">
        <v>4032.92</v>
      </c>
      <c r="J227" s="41">
        <v>69.27572</v>
      </c>
      <c r="K227" s="42">
        <v>4032.92</v>
      </c>
      <c r="L227" s="43">
        <f>J227/K227</f>
        <v>0.01717755869196513</v>
      </c>
      <c r="M227" s="44">
        <v>288.96</v>
      </c>
      <c r="N227" s="44">
        <f>L227*M227</f>
        <v>4.963627359630244</v>
      </c>
      <c r="O227" s="44">
        <f>L227*60*1000</f>
        <v>1030.6535215179078</v>
      </c>
      <c r="P227" s="45">
        <f>O227*M227/1000</f>
        <v>297.81764157781464</v>
      </c>
      <c r="R227" s="10"/>
      <c r="S227" s="10"/>
    </row>
    <row r="228" spans="1:19" s="9" customFormat="1" ht="12.75" customHeight="1">
      <c r="A228" s="293"/>
      <c r="B228" s="262" t="s">
        <v>311</v>
      </c>
      <c r="C228" s="196">
        <v>75</v>
      </c>
      <c r="D228" s="197" t="s">
        <v>30</v>
      </c>
      <c r="E228" s="198">
        <v>88.5</v>
      </c>
      <c r="F228" s="198">
        <v>8.52</v>
      </c>
      <c r="G228" s="199">
        <v>12</v>
      </c>
      <c r="H228" s="199">
        <v>67.98</v>
      </c>
      <c r="I228" s="200">
        <v>3954.15</v>
      </c>
      <c r="J228" s="201">
        <v>67.98</v>
      </c>
      <c r="K228" s="202">
        <v>3954.15</v>
      </c>
      <c r="L228" s="43">
        <f>J228/K228</f>
        <v>0.017192064033989606</v>
      </c>
      <c r="M228" s="203">
        <v>249.3</v>
      </c>
      <c r="N228" s="44">
        <f>L228*M228</f>
        <v>4.285981563673609</v>
      </c>
      <c r="O228" s="44">
        <f>L228*60*1000</f>
        <v>1031.5238420393764</v>
      </c>
      <c r="P228" s="45">
        <f>O228*M228/1000</f>
        <v>257.15889382041655</v>
      </c>
      <c r="R228" s="10"/>
      <c r="S228" s="10"/>
    </row>
    <row r="229" spans="1:19" s="9" customFormat="1" ht="12.75">
      <c r="A229" s="293"/>
      <c r="B229" s="25" t="s">
        <v>548</v>
      </c>
      <c r="C229" s="40">
        <v>100</v>
      </c>
      <c r="D229" s="40">
        <v>1966</v>
      </c>
      <c r="E229" s="41">
        <f>F229+G229+H229</f>
        <v>99.624</v>
      </c>
      <c r="F229" s="41">
        <v>8.291232</v>
      </c>
      <c r="G229" s="41">
        <v>16</v>
      </c>
      <c r="H229" s="41">
        <v>75.332768</v>
      </c>
      <c r="I229" s="42">
        <v>4377.1</v>
      </c>
      <c r="J229" s="41">
        <v>75.332768</v>
      </c>
      <c r="K229" s="42">
        <v>4377.1</v>
      </c>
      <c r="L229" s="43">
        <f>J229/K229</f>
        <v>0.01721065728450344</v>
      </c>
      <c r="M229" s="44">
        <v>288.96</v>
      </c>
      <c r="N229" s="44">
        <f>L229*M229</f>
        <v>4.973191528930113</v>
      </c>
      <c r="O229" s="44">
        <f>L229*60*1000</f>
        <v>1032.6394370702064</v>
      </c>
      <c r="P229" s="45">
        <f>O229*M229/1000</f>
        <v>298.3914917358068</v>
      </c>
      <c r="R229" s="10"/>
      <c r="S229" s="10"/>
    </row>
    <row r="230" spans="1:19" s="9" customFormat="1" ht="12.75">
      <c r="A230" s="293"/>
      <c r="B230" s="30" t="s">
        <v>446</v>
      </c>
      <c r="C230" s="89">
        <v>100</v>
      </c>
      <c r="D230" s="89">
        <v>1973</v>
      </c>
      <c r="E230" s="103">
        <v>102.599988</v>
      </c>
      <c r="F230" s="103">
        <v>11.490045</v>
      </c>
      <c r="G230" s="103">
        <v>15.971</v>
      </c>
      <c r="H230" s="103">
        <v>75.138943</v>
      </c>
      <c r="I230" s="104">
        <v>4362.31</v>
      </c>
      <c r="J230" s="237">
        <v>75.138943</v>
      </c>
      <c r="K230" s="104">
        <v>4362.31</v>
      </c>
      <c r="L230" s="105">
        <v>0.017224</v>
      </c>
      <c r="M230" s="106">
        <v>275.7</v>
      </c>
      <c r="N230" s="107">
        <f>L230*M230*1.09</f>
        <v>5.176035912000001</v>
      </c>
      <c r="O230" s="107">
        <f>L230*60*1000</f>
        <v>1033.4399999999998</v>
      </c>
      <c r="P230" s="108">
        <f>M230*O230/1000</f>
        <v>284.9194079999999</v>
      </c>
      <c r="R230" s="10"/>
      <c r="S230" s="10"/>
    </row>
    <row r="231" spans="1:19" s="9" customFormat="1" ht="12.75">
      <c r="A231" s="293"/>
      <c r="B231" s="25" t="s">
        <v>546</v>
      </c>
      <c r="C231" s="40">
        <v>60</v>
      </c>
      <c r="D231" s="40">
        <v>1966</v>
      </c>
      <c r="E231" s="41">
        <f>F231+G231+H231</f>
        <v>60.895</v>
      </c>
      <c r="F231" s="41">
        <v>4.84696</v>
      </c>
      <c r="G231" s="41">
        <v>9.52</v>
      </c>
      <c r="H231" s="41">
        <v>46.528040000000004</v>
      </c>
      <c r="I231" s="42">
        <v>2701.1</v>
      </c>
      <c r="J231" s="41">
        <v>46.528040000000004</v>
      </c>
      <c r="K231" s="42">
        <v>2701.1</v>
      </c>
      <c r="L231" s="43">
        <f>J231/K231</f>
        <v>0.017225589574617752</v>
      </c>
      <c r="M231" s="44">
        <v>288.96</v>
      </c>
      <c r="N231" s="44">
        <f>L231*M231</f>
        <v>4.977506363481545</v>
      </c>
      <c r="O231" s="44">
        <f>L231*60*1000</f>
        <v>1033.5353744770653</v>
      </c>
      <c r="P231" s="45">
        <f>O231*M231/1000</f>
        <v>298.65038180889275</v>
      </c>
      <c r="R231" s="10"/>
      <c r="S231" s="10"/>
    </row>
    <row r="232" spans="1:23" s="9" customFormat="1" ht="12.75" customHeight="1">
      <c r="A232" s="293"/>
      <c r="B232" s="25" t="s">
        <v>44</v>
      </c>
      <c r="C232" s="40">
        <v>40</v>
      </c>
      <c r="D232" s="40">
        <v>1996</v>
      </c>
      <c r="E232" s="41">
        <v>63.437</v>
      </c>
      <c r="F232" s="41">
        <v>6.913984</v>
      </c>
      <c r="G232" s="41">
        <v>7.19516</v>
      </c>
      <c r="H232" s="41">
        <v>49.327856</v>
      </c>
      <c r="I232" s="42">
        <v>2861.83</v>
      </c>
      <c r="J232" s="43">
        <v>49.327857</v>
      </c>
      <c r="K232" s="42">
        <v>2861.83</v>
      </c>
      <c r="L232" s="43">
        <f>J232/K232</f>
        <v>0.017236473515198317</v>
      </c>
      <c r="M232" s="40">
        <v>296.48</v>
      </c>
      <c r="N232" s="44">
        <f>L232*M232</f>
        <v>5.110269667785997</v>
      </c>
      <c r="O232" s="44">
        <f>L232*60*1000</f>
        <v>1034.1884109118992</v>
      </c>
      <c r="P232" s="45">
        <f>O232*M232/1000</f>
        <v>306.61618006715986</v>
      </c>
      <c r="Q232" s="10"/>
      <c r="R232" s="10"/>
      <c r="S232" s="10"/>
      <c r="T232" s="12"/>
      <c r="U232" s="15"/>
      <c r="V232" s="15"/>
      <c r="W232" s="16"/>
    </row>
    <row r="233" spans="1:19" s="9" customFormat="1" ht="12.75">
      <c r="A233" s="293"/>
      <c r="B233" s="25" t="s">
        <v>253</v>
      </c>
      <c r="C233" s="40">
        <v>60</v>
      </c>
      <c r="D233" s="40" t="s">
        <v>30</v>
      </c>
      <c r="E233" s="41">
        <f>F233+G233+H233</f>
        <v>70.6117</v>
      </c>
      <c r="F233" s="41">
        <v>6.737</v>
      </c>
      <c r="G233" s="41">
        <v>9.6</v>
      </c>
      <c r="H233" s="41">
        <v>54.2747</v>
      </c>
      <c r="I233" s="42">
        <v>3137.37</v>
      </c>
      <c r="J233" s="43">
        <v>54.2747</v>
      </c>
      <c r="K233" s="42">
        <v>3137.37</v>
      </c>
      <c r="L233" s="43">
        <f>J233/K233</f>
        <v>0.017299425952310377</v>
      </c>
      <c r="M233" s="44">
        <v>208.5</v>
      </c>
      <c r="N233" s="44">
        <f>L233*M233</f>
        <v>3.6069303110567135</v>
      </c>
      <c r="O233" s="44">
        <f>L233*1000*60</f>
        <v>1037.9655571386224</v>
      </c>
      <c r="P233" s="45">
        <f>N233*60</f>
        <v>216.4158186634028</v>
      </c>
      <c r="R233" s="10"/>
      <c r="S233" s="10"/>
    </row>
    <row r="234" spans="1:19" s="9" customFormat="1" ht="12.75">
      <c r="A234" s="293"/>
      <c r="B234" s="25" t="s">
        <v>520</v>
      </c>
      <c r="C234" s="40">
        <v>10</v>
      </c>
      <c r="D234" s="40" t="s">
        <v>30</v>
      </c>
      <c r="E234" s="41">
        <f>F234+G234+H234</f>
        <v>13.6</v>
      </c>
      <c r="F234" s="41">
        <v>0.63</v>
      </c>
      <c r="G234" s="41">
        <v>1.6</v>
      </c>
      <c r="H234" s="41">
        <v>11.37</v>
      </c>
      <c r="I234" s="42">
        <v>656.14</v>
      </c>
      <c r="J234" s="43">
        <v>10.481</v>
      </c>
      <c r="K234" s="42">
        <v>604.77</v>
      </c>
      <c r="L234" s="43">
        <f>J234/K234</f>
        <v>0.017330555417762124</v>
      </c>
      <c r="M234" s="44">
        <v>343.02</v>
      </c>
      <c r="N234" s="44">
        <f>L234*M234</f>
        <v>5.944727119400763</v>
      </c>
      <c r="O234" s="44">
        <f>L234*60*1000</f>
        <v>1039.8333250657274</v>
      </c>
      <c r="P234" s="45">
        <f>O234*M234/1000</f>
        <v>356.6836271640458</v>
      </c>
      <c r="Q234" s="11"/>
      <c r="R234" s="10"/>
      <c r="S234" s="10"/>
    </row>
    <row r="235" spans="1:19" s="9" customFormat="1" ht="11.25" customHeight="1">
      <c r="A235" s="293"/>
      <c r="B235" s="30" t="s">
        <v>647</v>
      </c>
      <c r="C235" s="89">
        <v>50</v>
      </c>
      <c r="D235" s="89">
        <v>1973</v>
      </c>
      <c r="E235" s="103">
        <v>62.984999</v>
      </c>
      <c r="F235" s="103">
        <v>9.909453</v>
      </c>
      <c r="G235" s="103">
        <v>7.92</v>
      </c>
      <c r="H235" s="103">
        <v>45.155546</v>
      </c>
      <c r="I235" s="104">
        <v>2598.54</v>
      </c>
      <c r="J235" s="237">
        <v>42.303066</v>
      </c>
      <c r="K235" s="104">
        <v>2434.39</v>
      </c>
      <c r="L235" s="105">
        <v>0.017377</v>
      </c>
      <c r="M235" s="106">
        <v>275.7</v>
      </c>
      <c r="N235" s="107">
        <f>L235*M235*1.09</f>
        <v>5.222014401</v>
      </c>
      <c r="O235" s="107">
        <f>L235*60*1000</f>
        <v>1042.6200000000001</v>
      </c>
      <c r="P235" s="108">
        <f>M235*O235/1000</f>
        <v>287.45033400000005</v>
      </c>
      <c r="Q235" s="11"/>
      <c r="R235" s="10"/>
      <c r="S235" s="10"/>
    </row>
    <row r="236" spans="1:19" s="9" customFormat="1" ht="12.75" customHeight="1">
      <c r="A236" s="293"/>
      <c r="B236" s="25" t="s">
        <v>887</v>
      </c>
      <c r="C236" s="40">
        <v>22</v>
      </c>
      <c r="D236" s="40">
        <v>1978</v>
      </c>
      <c r="E236" s="41">
        <f>F236+G236+H236</f>
        <v>25.707</v>
      </c>
      <c r="F236" s="41">
        <v>2.31076</v>
      </c>
      <c r="G236" s="41">
        <v>3.52</v>
      </c>
      <c r="H236" s="41">
        <v>19.87624</v>
      </c>
      <c r="I236" s="42">
        <v>1140.1100000000001</v>
      </c>
      <c r="J236" s="41">
        <v>19.87624</v>
      </c>
      <c r="K236" s="42">
        <v>1140.1100000000001</v>
      </c>
      <c r="L236" s="43">
        <f>J236/K236</f>
        <v>0.01743361605459122</v>
      </c>
      <c r="M236" s="44">
        <v>288.96</v>
      </c>
      <c r="N236" s="44">
        <f>L236*M236</f>
        <v>5.037617695134679</v>
      </c>
      <c r="O236" s="44">
        <f>L236*60*1000</f>
        <v>1046.0169632754732</v>
      </c>
      <c r="P236" s="45">
        <f>O236*M236/1000</f>
        <v>302.2570617080807</v>
      </c>
      <c r="R236" s="10"/>
      <c r="S236" s="10"/>
    </row>
    <row r="237" spans="1:19" s="9" customFormat="1" ht="12.75" customHeight="1">
      <c r="A237" s="293"/>
      <c r="B237" s="30" t="s">
        <v>447</v>
      </c>
      <c r="C237" s="89">
        <v>80</v>
      </c>
      <c r="D237" s="89">
        <v>1964</v>
      </c>
      <c r="E237" s="103">
        <v>86.728004</v>
      </c>
      <c r="F237" s="103">
        <v>7.191</v>
      </c>
      <c r="G237" s="103">
        <v>12.72</v>
      </c>
      <c r="H237" s="103">
        <v>66.817004</v>
      </c>
      <c r="I237" s="104">
        <v>3830.86</v>
      </c>
      <c r="J237" s="237">
        <v>66.817004</v>
      </c>
      <c r="K237" s="104">
        <v>3830.86</v>
      </c>
      <c r="L237" s="105">
        <v>0.017441</v>
      </c>
      <c r="M237" s="106">
        <v>275.7</v>
      </c>
      <c r="N237" s="107">
        <f>L237*M237*1.09</f>
        <v>5.241247233</v>
      </c>
      <c r="O237" s="107">
        <f>L237*60*1000</f>
        <v>1046.4600000000003</v>
      </c>
      <c r="P237" s="108">
        <f>M237*O237/1000</f>
        <v>288.5090220000001</v>
      </c>
      <c r="R237" s="10"/>
      <c r="S237" s="10"/>
    </row>
    <row r="238" spans="1:22" s="9" customFormat="1" ht="12.75" customHeight="1">
      <c r="A238" s="293"/>
      <c r="B238" s="25" t="s">
        <v>588</v>
      </c>
      <c r="C238" s="40">
        <v>60</v>
      </c>
      <c r="D238" s="40">
        <v>1965</v>
      </c>
      <c r="E238" s="41">
        <v>52.65059</v>
      </c>
      <c r="F238" s="41">
        <v>10.50906</v>
      </c>
      <c r="G238" s="41">
        <v>0.6</v>
      </c>
      <c r="H238" s="41">
        <f>E238-F238-G238</f>
        <v>41.54153</v>
      </c>
      <c r="I238" s="42">
        <v>2380.76</v>
      </c>
      <c r="J238" s="43">
        <f>H238</f>
        <v>41.54153</v>
      </c>
      <c r="K238" s="42">
        <f>I238</f>
        <v>2380.76</v>
      </c>
      <c r="L238" s="43">
        <f>J238/K238</f>
        <v>0.017448852467279355</v>
      </c>
      <c r="M238" s="44">
        <v>278.39</v>
      </c>
      <c r="N238" s="44">
        <f>L238*M238</f>
        <v>4.857586038365899</v>
      </c>
      <c r="O238" s="44">
        <f>L238*60*1000</f>
        <v>1046.9311480367614</v>
      </c>
      <c r="P238" s="45">
        <f>O238*M238/1000</f>
        <v>291.455162301954</v>
      </c>
      <c r="Q238" s="10"/>
      <c r="R238" s="10"/>
      <c r="S238" s="10"/>
      <c r="T238" s="12"/>
      <c r="U238" s="13"/>
      <c r="V238" s="13"/>
    </row>
    <row r="239" spans="1:19" s="9" customFormat="1" ht="12.75" customHeight="1">
      <c r="A239" s="293"/>
      <c r="B239" s="25" t="s">
        <v>77</v>
      </c>
      <c r="C239" s="40">
        <v>54</v>
      </c>
      <c r="D239" s="40">
        <v>1980</v>
      </c>
      <c r="E239" s="41">
        <v>81.69</v>
      </c>
      <c r="F239" s="41">
        <v>6.69</v>
      </c>
      <c r="G239" s="41">
        <f>E239-H239-F239</f>
        <v>13.739999999999998</v>
      </c>
      <c r="H239" s="41">
        <v>61.26</v>
      </c>
      <c r="I239" s="42">
        <v>3508.9</v>
      </c>
      <c r="J239" s="43">
        <f>H239/I239*K239</f>
        <v>61.25999999999999</v>
      </c>
      <c r="K239" s="42">
        <v>3508.9</v>
      </c>
      <c r="L239" s="43">
        <f>J239/K239</f>
        <v>0.017458462766109035</v>
      </c>
      <c r="M239" s="44">
        <v>316.7540000000001</v>
      </c>
      <c r="N239" s="44">
        <f>L239*M239</f>
        <v>5.530037915016103</v>
      </c>
      <c r="O239" s="44">
        <f>L239*60*1000</f>
        <v>1047.5077659665421</v>
      </c>
      <c r="P239" s="45">
        <f>O239*M239/1000</f>
        <v>331.80227490096615</v>
      </c>
      <c r="R239" s="10"/>
      <c r="S239" s="10"/>
    </row>
    <row r="240" spans="1:19" s="9" customFormat="1" ht="12.75" customHeight="1">
      <c r="A240" s="293"/>
      <c r="B240" s="25" t="s">
        <v>888</v>
      </c>
      <c r="C240" s="40">
        <v>60</v>
      </c>
      <c r="D240" s="40">
        <v>1969</v>
      </c>
      <c r="E240" s="41">
        <f>F240+G240+H240</f>
        <v>61.88000000000001</v>
      </c>
      <c r="F240" s="41">
        <v>5.0724</v>
      </c>
      <c r="G240" s="41">
        <v>9.6</v>
      </c>
      <c r="H240" s="41">
        <v>47.207600000000006</v>
      </c>
      <c r="I240" s="42">
        <v>2701.09</v>
      </c>
      <c r="J240" s="41">
        <v>47.207600000000006</v>
      </c>
      <c r="K240" s="42">
        <v>2701.09</v>
      </c>
      <c r="L240" s="43">
        <f>J240/K240</f>
        <v>0.017477240669507496</v>
      </c>
      <c r="M240" s="44">
        <v>288.96</v>
      </c>
      <c r="N240" s="44">
        <f>L240*M240</f>
        <v>5.050223463860886</v>
      </c>
      <c r="O240" s="44">
        <f>L240*60*1000</f>
        <v>1048.6344401704498</v>
      </c>
      <c r="P240" s="45">
        <f>O240*M240/1000</f>
        <v>303.0134078316531</v>
      </c>
      <c r="R240" s="10"/>
      <c r="S240" s="10"/>
    </row>
    <row r="241" spans="1:19" s="9" customFormat="1" ht="12.75" customHeight="1">
      <c r="A241" s="293"/>
      <c r="B241" s="25" t="s">
        <v>889</v>
      </c>
      <c r="C241" s="40">
        <v>23</v>
      </c>
      <c r="D241" s="40">
        <v>1978</v>
      </c>
      <c r="E241" s="41">
        <f>F241+G241+H241</f>
        <v>27.553399999999996</v>
      </c>
      <c r="F241" s="41">
        <v>2.5925599999999998</v>
      </c>
      <c r="G241" s="41">
        <v>3.52</v>
      </c>
      <c r="H241" s="41">
        <v>21.440839999999998</v>
      </c>
      <c r="I241" s="42">
        <v>1224.46</v>
      </c>
      <c r="J241" s="41">
        <v>21.440839999999998</v>
      </c>
      <c r="K241" s="42">
        <v>1224.46</v>
      </c>
      <c r="L241" s="43">
        <f>J241/K241</f>
        <v>0.017510445420838572</v>
      </c>
      <c r="M241" s="44">
        <v>288.96</v>
      </c>
      <c r="N241" s="44">
        <f>L241*M241</f>
        <v>5.0598183088055135</v>
      </c>
      <c r="O241" s="44">
        <f>L241*60*1000</f>
        <v>1050.6267252503144</v>
      </c>
      <c r="P241" s="45">
        <f>O241*M241/1000</f>
        <v>303.58909852833085</v>
      </c>
      <c r="R241" s="10"/>
      <c r="S241" s="10"/>
    </row>
    <row r="242" spans="1:19" s="9" customFormat="1" ht="12.75" customHeight="1">
      <c r="A242" s="293"/>
      <c r="B242" s="25" t="s">
        <v>723</v>
      </c>
      <c r="C242" s="40">
        <v>22</v>
      </c>
      <c r="D242" s="40" t="s">
        <v>30</v>
      </c>
      <c r="E242" s="103">
        <v>17.402</v>
      </c>
      <c r="F242" s="103">
        <v>0.352</v>
      </c>
      <c r="G242" s="103">
        <v>2.45</v>
      </c>
      <c r="H242" s="103">
        <v>14.6</v>
      </c>
      <c r="I242" s="42">
        <v>892</v>
      </c>
      <c r="J242" s="237">
        <v>10.97</v>
      </c>
      <c r="K242" s="42">
        <v>626.12</v>
      </c>
      <c r="L242" s="124">
        <v>0.017520603079281927</v>
      </c>
      <c r="M242" s="162">
        <v>223.6</v>
      </c>
      <c r="N242" s="107">
        <v>3.9176068485274387</v>
      </c>
      <c r="O242" s="107">
        <v>1051.2361847569157</v>
      </c>
      <c r="P242" s="108">
        <v>235.05641091164634</v>
      </c>
      <c r="R242" s="10"/>
      <c r="S242" s="10"/>
    </row>
    <row r="243" spans="1:19" s="9" customFormat="1" ht="13.5" customHeight="1">
      <c r="A243" s="293"/>
      <c r="B243" s="30" t="s">
        <v>477</v>
      </c>
      <c r="C243" s="89">
        <v>50</v>
      </c>
      <c r="D243" s="89">
        <v>1972</v>
      </c>
      <c r="E243" s="103">
        <v>43.1</v>
      </c>
      <c r="F243" s="103">
        <v>5.457</v>
      </c>
      <c r="G243" s="103">
        <v>0.5</v>
      </c>
      <c r="H243" s="103">
        <v>37.143</v>
      </c>
      <c r="I243" s="104">
        <v>2114.27</v>
      </c>
      <c r="J243" s="237">
        <v>37.14</v>
      </c>
      <c r="K243" s="104">
        <v>2114.27</v>
      </c>
      <c r="L243" s="124">
        <f>J243/K243</f>
        <v>0.01756634677690172</v>
      </c>
      <c r="M243" s="106">
        <v>330.488</v>
      </c>
      <c r="N243" s="107">
        <f>L243*M243</f>
        <v>5.805466813604696</v>
      </c>
      <c r="O243" s="107">
        <f>L243*60*1000</f>
        <v>1053.9808066141031</v>
      </c>
      <c r="P243" s="108">
        <f>O243*M243/1000</f>
        <v>348.32800881628174</v>
      </c>
      <c r="R243" s="10"/>
      <c r="S243" s="10"/>
    </row>
    <row r="244" spans="1:23" s="9" customFormat="1" ht="13.5" customHeight="1">
      <c r="A244" s="293"/>
      <c r="B244" s="130" t="s">
        <v>182</v>
      </c>
      <c r="C244" s="158">
        <v>39</v>
      </c>
      <c r="D244" s="40">
        <v>1990</v>
      </c>
      <c r="E244" s="41">
        <f>F244+G244+H244</f>
        <v>52.517494000000006</v>
      </c>
      <c r="F244" s="131">
        <v>5.818896</v>
      </c>
      <c r="G244" s="131">
        <v>6.4</v>
      </c>
      <c r="H244" s="131">
        <v>40.298598000000005</v>
      </c>
      <c r="I244" s="132">
        <v>2294.05</v>
      </c>
      <c r="J244" s="131">
        <v>40.298598000000005</v>
      </c>
      <c r="K244" s="132">
        <v>2294.05</v>
      </c>
      <c r="L244" s="43">
        <f>J244/K244</f>
        <v>0.01756657352716811</v>
      </c>
      <c r="M244" s="44">
        <v>313.375</v>
      </c>
      <c r="N244" s="44">
        <f>L244*M244</f>
        <v>5.504924979076306</v>
      </c>
      <c r="O244" s="44">
        <f>L244*60*1000</f>
        <v>1053.9944116300865</v>
      </c>
      <c r="P244" s="45">
        <f>O244*M244/1000</f>
        <v>330.2954987445783</v>
      </c>
      <c r="Q244" s="10"/>
      <c r="R244" s="10"/>
      <c r="S244" s="10"/>
      <c r="T244" s="12"/>
      <c r="U244" s="13"/>
      <c r="V244" s="13"/>
      <c r="W244" s="14"/>
    </row>
    <row r="245" spans="1:19" s="9" customFormat="1" ht="12.75" customHeight="1">
      <c r="A245" s="293"/>
      <c r="B245" s="25" t="s">
        <v>789</v>
      </c>
      <c r="C245" s="40">
        <v>60</v>
      </c>
      <c r="D245" s="40">
        <v>1964</v>
      </c>
      <c r="E245" s="41">
        <v>63.4</v>
      </c>
      <c r="F245" s="41">
        <v>4.9</v>
      </c>
      <c r="G245" s="41">
        <v>9.6</v>
      </c>
      <c r="H245" s="41">
        <v>47.7</v>
      </c>
      <c r="I245" s="143"/>
      <c r="J245" s="43">
        <v>47.7</v>
      </c>
      <c r="K245" s="42">
        <v>2712</v>
      </c>
      <c r="L245" s="43">
        <v>0.01758849557522124</v>
      </c>
      <c r="M245" s="44">
        <v>232.6</v>
      </c>
      <c r="N245" s="44">
        <v>4.091084070796461</v>
      </c>
      <c r="O245" s="44">
        <v>1055.3097345132744</v>
      </c>
      <c r="P245" s="45">
        <v>245.46504424778763</v>
      </c>
      <c r="R245" s="10"/>
      <c r="S245" s="10"/>
    </row>
    <row r="246" spans="1:16" s="9" customFormat="1" ht="12.75" customHeight="1">
      <c r="A246" s="293"/>
      <c r="B246" s="30" t="s">
        <v>418</v>
      </c>
      <c r="C246" s="89">
        <v>40</v>
      </c>
      <c r="D246" s="89">
        <v>1987</v>
      </c>
      <c r="E246" s="41">
        <v>50.138</v>
      </c>
      <c r="F246" s="41">
        <v>3.315</v>
      </c>
      <c r="G246" s="41">
        <v>6.4</v>
      </c>
      <c r="H246" s="41">
        <v>40.423</v>
      </c>
      <c r="I246" s="42">
        <v>2280.42</v>
      </c>
      <c r="J246" s="43">
        <v>40.423</v>
      </c>
      <c r="K246" s="42">
        <v>2280.42</v>
      </c>
      <c r="L246" s="43">
        <f>J246/K246</f>
        <v>0.017726120626902063</v>
      </c>
      <c r="M246" s="44">
        <v>336.265</v>
      </c>
      <c r="N246" s="44">
        <f>L246*M246</f>
        <v>5.960673952605222</v>
      </c>
      <c r="O246" s="44">
        <f>L246*60*1000</f>
        <v>1063.5672376141238</v>
      </c>
      <c r="P246" s="45">
        <f>O246*M246/1000</f>
        <v>357.64043715631334</v>
      </c>
    </row>
    <row r="247" spans="1:19" s="9" customFormat="1" ht="12.75">
      <c r="A247" s="293"/>
      <c r="B247" s="30" t="s">
        <v>672</v>
      </c>
      <c r="C247" s="89">
        <v>50</v>
      </c>
      <c r="D247" s="89">
        <v>1971</v>
      </c>
      <c r="E247" s="103">
        <v>59.883</v>
      </c>
      <c r="F247" s="103">
        <v>4.8909</v>
      </c>
      <c r="G247" s="103">
        <v>8</v>
      </c>
      <c r="H247" s="103">
        <v>46.9921</v>
      </c>
      <c r="I247" s="104">
        <v>2632.39</v>
      </c>
      <c r="J247" s="237">
        <v>46.99</v>
      </c>
      <c r="K247" s="104">
        <v>2632.39</v>
      </c>
      <c r="L247" s="124">
        <f>J247/K247</f>
        <v>0.017850698414748577</v>
      </c>
      <c r="M247" s="106">
        <v>326.019</v>
      </c>
      <c r="N247" s="107">
        <f>L247*M247</f>
        <v>5.819666846477917</v>
      </c>
      <c r="O247" s="107">
        <f>L247*60*1000</f>
        <v>1071.0419048849146</v>
      </c>
      <c r="P247" s="108">
        <f>O247*M247/1000</f>
        <v>349.18001078867496</v>
      </c>
      <c r="R247" s="10"/>
      <c r="S247" s="10"/>
    </row>
    <row r="248" spans="1:19" s="9" customFormat="1" ht="12.75">
      <c r="A248" s="293"/>
      <c r="B248" s="30" t="s">
        <v>659</v>
      </c>
      <c r="C248" s="89">
        <v>27</v>
      </c>
      <c r="D248" s="89">
        <v>1995</v>
      </c>
      <c r="E248" s="103">
        <f>F248+G248+H248</f>
        <v>38.08</v>
      </c>
      <c r="F248" s="103">
        <v>3.66</v>
      </c>
      <c r="G248" s="103">
        <v>4.32</v>
      </c>
      <c r="H248" s="103">
        <v>30.1</v>
      </c>
      <c r="I248" s="104">
        <v>2197.01</v>
      </c>
      <c r="J248" s="237">
        <v>30.1</v>
      </c>
      <c r="K248" s="104">
        <v>1680.78</v>
      </c>
      <c r="L248" s="124">
        <f>J248/K248</f>
        <v>0.017908352074632018</v>
      </c>
      <c r="M248" s="106">
        <v>315</v>
      </c>
      <c r="N248" s="107">
        <f>L248*M248</f>
        <v>5.641130903509086</v>
      </c>
      <c r="O248" s="107">
        <f>L248*60*1000</f>
        <v>1074.501124477921</v>
      </c>
      <c r="P248" s="108">
        <f>O248*M248/1000</f>
        <v>338.46785421054506</v>
      </c>
      <c r="R248" s="10"/>
      <c r="S248" s="10"/>
    </row>
    <row r="249" spans="1:19" s="9" customFormat="1" ht="12.75">
      <c r="A249" s="293"/>
      <c r="B249" s="30" t="s">
        <v>673</v>
      </c>
      <c r="C249" s="89">
        <v>40</v>
      </c>
      <c r="D249" s="89">
        <v>1991</v>
      </c>
      <c r="E249" s="103">
        <v>39.627</v>
      </c>
      <c r="F249" s="103" t="s">
        <v>222</v>
      </c>
      <c r="G249" s="103" t="s">
        <v>222</v>
      </c>
      <c r="H249" s="103">
        <v>39.627</v>
      </c>
      <c r="I249" s="104">
        <v>2212.42</v>
      </c>
      <c r="J249" s="237">
        <v>39.63</v>
      </c>
      <c r="K249" s="104">
        <v>2212.42</v>
      </c>
      <c r="L249" s="124">
        <f>J249/K249</f>
        <v>0.017912512090832663</v>
      </c>
      <c r="M249" s="106">
        <v>326.019</v>
      </c>
      <c r="N249" s="107">
        <f>L249*M249</f>
        <v>5.839819279341174</v>
      </c>
      <c r="O249" s="107">
        <f>L249*60*1000</f>
        <v>1074.7507254499596</v>
      </c>
      <c r="P249" s="108">
        <f>O249*M249/1000</f>
        <v>350.3891567604704</v>
      </c>
      <c r="R249" s="10"/>
      <c r="S249" s="10"/>
    </row>
    <row r="250" spans="1:19" s="9" customFormat="1" ht="12.75">
      <c r="A250" s="293"/>
      <c r="B250" s="30" t="s">
        <v>417</v>
      </c>
      <c r="C250" s="89">
        <v>38</v>
      </c>
      <c r="D250" s="89">
        <v>1982</v>
      </c>
      <c r="E250" s="41">
        <v>50.867</v>
      </c>
      <c r="F250" s="41">
        <v>3.319</v>
      </c>
      <c r="G250" s="41">
        <v>6.4</v>
      </c>
      <c r="H250" s="41">
        <v>41.1484</v>
      </c>
      <c r="I250" s="42">
        <v>2278.82</v>
      </c>
      <c r="J250" s="43">
        <v>38.73</v>
      </c>
      <c r="K250" s="42">
        <v>2160.52</v>
      </c>
      <c r="L250" s="43">
        <f>J250/K250</f>
        <v>0.01792623997926425</v>
      </c>
      <c r="M250" s="44">
        <v>336.265</v>
      </c>
      <c r="N250" s="44">
        <f>L250*M250</f>
        <v>6.027967086627292</v>
      </c>
      <c r="O250" s="44">
        <f>L250*60*1000</f>
        <v>1075.574398755855</v>
      </c>
      <c r="P250" s="45">
        <f>O250*M250/1000</f>
        <v>361.6780251976376</v>
      </c>
      <c r="R250" s="10"/>
      <c r="S250" s="10"/>
    </row>
    <row r="251" spans="1:19" s="9" customFormat="1" ht="12.75" customHeight="1">
      <c r="A251" s="293"/>
      <c r="B251" s="25" t="s">
        <v>396</v>
      </c>
      <c r="C251" s="40">
        <v>50</v>
      </c>
      <c r="D251" s="40">
        <v>2000</v>
      </c>
      <c r="E251" s="41">
        <v>61.645</v>
      </c>
      <c r="F251" s="41">
        <v>6.221512</v>
      </c>
      <c r="G251" s="41">
        <v>8</v>
      </c>
      <c r="H251" s="41">
        <v>47.423488</v>
      </c>
      <c r="I251" s="42">
        <v>2639.49</v>
      </c>
      <c r="J251" s="43">
        <v>47.423485</v>
      </c>
      <c r="K251" s="42">
        <v>2639.49</v>
      </c>
      <c r="L251" s="43">
        <f>J251/K251</f>
        <v>0.01796691216863864</v>
      </c>
      <c r="M251" s="40">
        <v>296.48</v>
      </c>
      <c r="N251" s="44">
        <f>L251*M251</f>
        <v>5.326830119757984</v>
      </c>
      <c r="O251" s="44">
        <f>L251*60*1000</f>
        <v>1078.0147301183183</v>
      </c>
      <c r="P251" s="45">
        <f>O251*M251/1000</f>
        <v>319.60980718547904</v>
      </c>
      <c r="R251" s="10"/>
      <c r="S251" s="10"/>
    </row>
    <row r="252" spans="1:19" s="9" customFormat="1" ht="12.75">
      <c r="A252" s="293"/>
      <c r="B252" s="262" t="s">
        <v>305</v>
      </c>
      <c r="C252" s="196">
        <v>75</v>
      </c>
      <c r="D252" s="197" t="s">
        <v>30</v>
      </c>
      <c r="E252" s="198">
        <v>91.43</v>
      </c>
      <c r="F252" s="198">
        <v>8.1</v>
      </c>
      <c r="G252" s="199">
        <v>12</v>
      </c>
      <c r="H252" s="199">
        <v>71.33</v>
      </c>
      <c r="I252" s="204">
        <v>3966.62</v>
      </c>
      <c r="J252" s="201">
        <v>70.82</v>
      </c>
      <c r="K252" s="202">
        <v>3941.34</v>
      </c>
      <c r="L252" s="43">
        <f>J252/K252</f>
        <v>0.017968508172347474</v>
      </c>
      <c r="M252" s="203">
        <v>249.3</v>
      </c>
      <c r="N252" s="44">
        <f>L252*M252</f>
        <v>4.479549087366226</v>
      </c>
      <c r="O252" s="44">
        <f>L252*60*1000</f>
        <v>1078.1104903408484</v>
      </c>
      <c r="P252" s="45">
        <f>O252*M252/1000</f>
        <v>268.7729452419735</v>
      </c>
      <c r="R252" s="10"/>
      <c r="S252" s="10"/>
    </row>
    <row r="253" spans="1:19" s="9" customFormat="1" ht="12.75">
      <c r="A253" s="293"/>
      <c r="B253" s="25" t="s">
        <v>250</v>
      </c>
      <c r="C253" s="40">
        <v>50</v>
      </c>
      <c r="D253" s="40" t="s">
        <v>30</v>
      </c>
      <c r="E253" s="41">
        <f>F253+G253+H253</f>
        <v>58.653400000000005</v>
      </c>
      <c r="F253" s="41">
        <v>4.075</v>
      </c>
      <c r="G253" s="41">
        <v>7.92</v>
      </c>
      <c r="H253" s="41">
        <v>46.6584</v>
      </c>
      <c r="I253" s="42">
        <v>2596.6</v>
      </c>
      <c r="J253" s="43">
        <v>46.6584</v>
      </c>
      <c r="K253" s="42">
        <v>2596.6</v>
      </c>
      <c r="L253" s="43">
        <f>J253/K253</f>
        <v>0.017969036432257567</v>
      </c>
      <c r="M253" s="44">
        <v>208.5</v>
      </c>
      <c r="N253" s="44">
        <f>L253*M253</f>
        <v>3.7465440961257026</v>
      </c>
      <c r="O253" s="44">
        <f>L253*1000*60</f>
        <v>1078.142185935454</v>
      </c>
      <c r="P253" s="45">
        <f>N253*60</f>
        <v>224.79264576754215</v>
      </c>
      <c r="R253" s="10"/>
      <c r="S253" s="10"/>
    </row>
    <row r="254" spans="1:19" s="9" customFormat="1" ht="12.75">
      <c r="A254" s="293"/>
      <c r="B254" s="30" t="s">
        <v>648</v>
      </c>
      <c r="C254" s="89">
        <v>55</v>
      </c>
      <c r="D254" s="89">
        <v>1991</v>
      </c>
      <c r="E254" s="103">
        <v>75.988</v>
      </c>
      <c r="F254" s="103">
        <v>10.307151</v>
      </c>
      <c r="G254" s="103">
        <v>8.8</v>
      </c>
      <c r="H254" s="103">
        <v>56.880849</v>
      </c>
      <c r="I254" s="104">
        <v>3159.91</v>
      </c>
      <c r="J254" s="237">
        <v>56.880849</v>
      </c>
      <c r="K254" s="104">
        <v>3159.91</v>
      </c>
      <c r="L254" s="105">
        <v>0.018</v>
      </c>
      <c r="M254" s="106">
        <v>275.7</v>
      </c>
      <c r="N254" s="107">
        <f>L254*M254*1.09</f>
        <v>5.409234</v>
      </c>
      <c r="O254" s="107">
        <f>L254*60*1000</f>
        <v>1079.9999999999998</v>
      </c>
      <c r="P254" s="108">
        <f>M254*O254/1000</f>
        <v>297.7559999999999</v>
      </c>
      <c r="R254" s="10"/>
      <c r="S254" s="10"/>
    </row>
    <row r="255" spans="1:19" s="9" customFormat="1" ht="12.75" customHeight="1">
      <c r="A255" s="293"/>
      <c r="B255" s="30" t="s">
        <v>346</v>
      </c>
      <c r="C255" s="89">
        <v>22</v>
      </c>
      <c r="D255" s="89">
        <v>1994</v>
      </c>
      <c r="E255" s="103">
        <v>26.495</v>
      </c>
      <c r="F255" s="103">
        <v>2.04</v>
      </c>
      <c r="G255" s="103">
        <v>3.52</v>
      </c>
      <c r="H255" s="103">
        <v>20.935</v>
      </c>
      <c r="I255" s="104">
        <v>1162.77</v>
      </c>
      <c r="J255" s="237">
        <v>20.935</v>
      </c>
      <c r="K255" s="104">
        <v>1162.77</v>
      </c>
      <c r="L255" s="105">
        <v>0.018004</v>
      </c>
      <c r="M255" s="106">
        <v>275.7</v>
      </c>
      <c r="N255" s="107">
        <f>L255*M255*1.09</f>
        <v>5.410436052</v>
      </c>
      <c r="O255" s="107">
        <f>L255*60*1000</f>
        <v>1080.2399999999998</v>
      </c>
      <c r="P255" s="108">
        <f>M255*O255/1000</f>
        <v>297.8221679999999</v>
      </c>
      <c r="R255" s="10"/>
      <c r="S255" s="10"/>
    </row>
    <row r="256" spans="1:19" s="9" customFormat="1" ht="12.75">
      <c r="A256" s="293"/>
      <c r="B256" s="30" t="s">
        <v>674</v>
      </c>
      <c r="C256" s="89">
        <v>55</v>
      </c>
      <c r="D256" s="89">
        <v>1968</v>
      </c>
      <c r="E256" s="103">
        <v>59.616</v>
      </c>
      <c r="F256" s="103">
        <v>4.794</v>
      </c>
      <c r="G256" s="103">
        <v>8.8</v>
      </c>
      <c r="H256" s="103">
        <v>46.022</v>
      </c>
      <c r="I256" s="104">
        <v>2555.52</v>
      </c>
      <c r="J256" s="237">
        <v>46.02</v>
      </c>
      <c r="K256" s="104">
        <v>2555.52</v>
      </c>
      <c r="L256" s="124">
        <f>J256/K256</f>
        <v>0.018008076634109693</v>
      </c>
      <c r="M256" s="106">
        <v>330.488</v>
      </c>
      <c r="N256" s="107">
        <f>L256*M256</f>
        <v>5.9514532306536445</v>
      </c>
      <c r="O256" s="107">
        <f>L256*60*1000</f>
        <v>1080.4845980465816</v>
      </c>
      <c r="P256" s="108">
        <f>O256*M256/1000</f>
        <v>357.0871938392186</v>
      </c>
      <c r="Q256" s="11"/>
      <c r="R256" s="10"/>
      <c r="S256" s="10"/>
    </row>
    <row r="257" spans="1:19" s="9" customFormat="1" ht="12.75">
      <c r="A257" s="293"/>
      <c r="B257" s="25" t="s">
        <v>724</v>
      </c>
      <c r="C257" s="40">
        <v>18</v>
      </c>
      <c r="D257" s="40" t="s">
        <v>30</v>
      </c>
      <c r="E257" s="103">
        <v>11.73</v>
      </c>
      <c r="F257" s="103">
        <v>0</v>
      </c>
      <c r="G257" s="103">
        <v>0</v>
      </c>
      <c r="H257" s="103">
        <v>11.73</v>
      </c>
      <c r="I257" s="42">
        <v>651.37</v>
      </c>
      <c r="J257" s="237">
        <v>11.73</v>
      </c>
      <c r="K257" s="42">
        <v>651.37</v>
      </c>
      <c r="L257" s="124">
        <v>0.01800819810553142</v>
      </c>
      <c r="M257" s="162">
        <v>223.6</v>
      </c>
      <c r="N257" s="107">
        <v>4.026633096396825</v>
      </c>
      <c r="O257" s="107">
        <v>1080.491886331885</v>
      </c>
      <c r="P257" s="108">
        <v>241.5979857838095</v>
      </c>
      <c r="R257" s="10"/>
      <c r="S257" s="10"/>
    </row>
    <row r="258" spans="1:19" s="9" customFormat="1" ht="12.75">
      <c r="A258" s="293"/>
      <c r="B258" s="25" t="s">
        <v>790</v>
      </c>
      <c r="C258" s="40">
        <v>48</v>
      </c>
      <c r="D258" s="40">
        <v>1964</v>
      </c>
      <c r="E258" s="41">
        <v>53.25</v>
      </c>
      <c r="F258" s="41">
        <v>3.5</v>
      </c>
      <c r="G258" s="41">
        <v>7.68</v>
      </c>
      <c r="H258" s="41">
        <v>41.4</v>
      </c>
      <c r="I258" s="143"/>
      <c r="J258" s="43">
        <v>41.4</v>
      </c>
      <c r="K258" s="42">
        <v>2296</v>
      </c>
      <c r="L258" s="43">
        <v>0.01803135888501742</v>
      </c>
      <c r="M258" s="44">
        <v>232.6</v>
      </c>
      <c r="N258" s="44">
        <v>4.194094076655052</v>
      </c>
      <c r="O258" s="44">
        <v>1081.881533101045</v>
      </c>
      <c r="P258" s="45">
        <v>251.64564459930307</v>
      </c>
      <c r="R258" s="10"/>
      <c r="S258" s="10"/>
    </row>
    <row r="259" spans="1:19" s="9" customFormat="1" ht="12.75" customHeight="1">
      <c r="A259" s="293"/>
      <c r="B259" s="130" t="s">
        <v>174</v>
      </c>
      <c r="C259" s="158">
        <v>59</v>
      </c>
      <c r="D259" s="40">
        <v>1974</v>
      </c>
      <c r="E259" s="41">
        <f>F259+G259+H259</f>
        <v>67.433993</v>
      </c>
      <c r="F259" s="131">
        <v>8.576058000000002</v>
      </c>
      <c r="G259" s="131">
        <v>9.6</v>
      </c>
      <c r="H259" s="131">
        <v>49.257934999999996</v>
      </c>
      <c r="I259" s="132">
        <v>2729.69</v>
      </c>
      <c r="J259" s="131">
        <v>49.257934999999996</v>
      </c>
      <c r="K259" s="132">
        <v>2729.69</v>
      </c>
      <c r="L259" s="43">
        <f>J259/K259</f>
        <v>0.018045248727877522</v>
      </c>
      <c r="M259" s="44">
        <v>313.375</v>
      </c>
      <c r="N259" s="44">
        <f>L259*M259</f>
        <v>5.654929820098618</v>
      </c>
      <c r="O259" s="44">
        <f>L259*60*1000</f>
        <v>1082.7149236726514</v>
      </c>
      <c r="P259" s="45">
        <f>O259*M259/1000</f>
        <v>339.2957892059171</v>
      </c>
      <c r="R259" s="10"/>
      <c r="S259" s="10"/>
    </row>
    <row r="260" spans="1:23" s="9" customFormat="1" ht="12.75">
      <c r="A260" s="293"/>
      <c r="B260" s="25" t="s">
        <v>43</v>
      </c>
      <c r="C260" s="40">
        <v>40</v>
      </c>
      <c r="D260" s="40">
        <v>1995</v>
      </c>
      <c r="E260" s="41">
        <v>64.367</v>
      </c>
      <c r="F260" s="41">
        <v>8.528947</v>
      </c>
      <c r="G260" s="41">
        <v>6.4</v>
      </c>
      <c r="H260" s="41">
        <v>49.438053</v>
      </c>
      <c r="I260" s="42">
        <v>2737.48</v>
      </c>
      <c r="J260" s="43">
        <v>49.438054</v>
      </c>
      <c r="K260" s="42">
        <v>2737.48</v>
      </c>
      <c r="L260" s="43">
        <f>J260/K260</f>
        <v>0.01805969504800035</v>
      </c>
      <c r="M260" s="40">
        <v>297.67900000000003</v>
      </c>
      <c r="N260" s="44">
        <f>L260*M260</f>
        <v>5.375991962193697</v>
      </c>
      <c r="O260" s="44">
        <f>L260*60*1000</f>
        <v>1083.5817028800209</v>
      </c>
      <c r="P260" s="45">
        <f>O260*M260/1000</f>
        <v>322.5595177316217</v>
      </c>
      <c r="Q260" s="10"/>
      <c r="R260" s="10"/>
      <c r="S260" s="10"/>
      <c r="T260" s="12"/>
      <c r="U260" s="15"/>
      <c r="V260" s="15"/>
      <c r="W260" s="16"/>
    </row>
    <row r="261" spans="1:19" s="9" customFormat="1" ht="12.75">
      <c r="A261" s="293"/>
      <c r="B261" s="130" t="s">
        <v>175</v>
      </c>
      <c r="C261" s="158">
        <v>39</v>
      </c>
      <c r="D261" s="40">
        <v>1990</v>
      </c>
      <c r="E261" s="41">
        <f>F261+G261+H261</f>
        <v>51.407007</v>
      </c>
      <c r="F261" s="131">
        <v>5.033904</v>
      </c>
      <c r="G261" s="131">
        <v>6.24</v>
      </c>
      <c r="H261" s="131">
        <v>40.133103</v>
      </c>
      <c r="I261" s="132">
        <v>2285.64</v>
      </c>
      <c r="J261" s="131">
        <v>40.133103</v>
      </c>
      <c r="K261" s="132">
        <v>2218.03</v>
      </c>
      <c r="L261" s="43">
        <f>J261/K261</f>
        <v>0.0180940307389891</v>
      </c>
      <c r="M261" s="44">
        <v>313.375</v>
      </c>
      <c r="N261" s="44">
        <f>L261*M261</f>
        <v>5.670216882830709</v>
      </c>
      <c r="O261" s="44">
        <f>L261*60*1000</f>
        <v>1085.641844339346</v>
      </c>
      <c r="P261" s="45">
        <f>O261*M261/1000</f>
        <v>340.21301296984257</v>
      </c>
      <c r="R261" s="10"/>
      <c r="S261" s="10"/>
    </row>
    <row r="262" spans="1:19" s="9" customFormat="1" ht="12.75">
      <c r="A262" s="293"/>
      <c r="B262" s="30" t="s">
        <v>427</v>
      </c>
      <c r="C262" s="89">
        <v>24</v>
      </c>
      <c r="D262" s="89">
        <v>1960</v>
      </c>
      <c r="E262" s="41">
        <v>35.838</v>
      </c>
      <c r="F262" s="41">
        <v>11.883</v>
      </c>
      <c r="G262" s="41">
        <v>3.84</v>
      </c>
      <c r="H262" s="41">
        <v>20.115</v>
      </c>
      <c r="I262" s="42">
        <v>1110.04</v>
      </c>
      <c r="J262" s="43">
        <v>20.115</v>
      </c>
      <c r="K262" s="42">
        <v>1110.04</v>
      </c>
      <c r="L262" s="43">
        <f>J262/K262</f>
        <v>0.018120968613743647</v>
      </c>
      <c r="M262" s="44">
        <v>336.265</v>
      </c>
      <c r="N262" s="44">
        <f>L262*M262</f>
        <v>6.093447510900507</v>
      </c>
      <c r="O262" s="44">
        <f>L262*60*1000</f>
        <v>1087.258116824619</v>
      </c>
      <c r="P262" s="45">
        <f>O262*M262/1000</f>
        <v>365.6068506540305</v>
      </c>
      <c r="R262" s="10"/>
      <c r="S262" s="10"/>
    </row>
    <row r="263" spans="1:19" s="9" customFormat="1" ht="12.75">
      <c r="A263" s="293"/>
      <c r="B263" s="30" t="s">
        <v>903</v>
      </c>
      <c r="C263" s="89">
        <v>26</v>
      </c>
      <c r="D263" s="89" t="s">
        <v>30</v>
      </c>
      <c r="E263" s="103">
        <v>31.078</v>
      </c>
      <c r="F263" s="103">
        <v>2.448</v>
      </c>
      <c r="G263" s="103">
        <v>4.16</v>
      </c>
      <c r="H263" s="103">
        <v>24.47</v>
      </c>
      <c r="I263" s="162"/>
      <c r="J263" s="237">
        <v>24.47</v>
      </c>
      <c r="K263" s="104">
        <v>1332.27</v>
      </c>
      <c r="L263" s="124">
        <v>0.018367147800370794</v>
      </c>
      <c r="M263" s="106">
        <v>341.6</v>
      </c>
      <c r="N263" s="107">
        <v>6.274217688606663</v>
      </c>
      <c r="O263" s="107">
        <v>1102.0288680222477</v>
      </c>
      <c r="P263" s="108">
        <v>376.45306131639984</v>
      </c>
      <c r="R263" s="10"/>
      <c r="S263" s="10"/>
    </row>
    <row r="264" spans="1:19" s="9" customFormat="1" ht="12.75">
      <c r="A264" s="293"/>
      <c r="B264" s="25" t="s">
        <v>589</v>
      </c>
      <c r="C264" s="40">
        <v>90</v>
      </c>
      <c r="D264" s="40">
        <v>1980</v>
      </c>
      <c r="E264" s="41">
        <v>89.301</v>
      </c>
      <c r="F264" s="41">
        <v>8.99521</v>
      </c>
      <c r="G264" s="41">
        <v>8.21</v>
      </c>
      <c r="H264" s="41">
        <f>E264-F264-G264</f>
        <v>72.09579</v>
      </c>
      <c r="I264" s="42">
        <v>3909.12</v>
      </c>
      <c r="J264" s="43">
        <f>H264</f>
        <v>72.09579</v>
      </c>
      <c r="K264" s="42">
        <f>I264</f>
        <v>3909.12</v>
      </c>
      <c r="L264" s="43">
        <f>J264/K264</f>
        <v>0.018442971819744598</v>
      </c>
      <c r="M264" s="44">
        <v>278.39</v>
      </c>
      <c r="N264" s="44">
        <f>L264*M264</f>
        <v>5.134338924898699</v>
      </c>
      <c r="O264" s="44">
        <f>L264*60*1000</f>
        <v>1106.5783091846758</v>
      </c>
      <c r="P264" s="45">
        <f>O264*M264/1000</f>
        <v>308.0603354939219</v>
      </c>
      <c r="R264" s="10"/>
      <c r="S264" s="10"/>
    </row>
    <row r="265" spans="1:19" s="9" customFormat="1" ht="12.75" customHeight="1">
      <c r="A265" s="293"/>
      <c r="B265" s="25" t="s">
        <v>252</v>
      </c>
      <c r="C265" s="40">
        <v>60</v>
      </c>
      <c r="D265" s="40" t="s">
        <v>30</v>
      </c>
      <c r="E265" s="41">
        <f>F265+G265+H265</f>
        <v>74.33930000000001</v>
      </c>
      <c r="F265" s="41">
        <v>6.699</v>
      </c>
      <c r="G265" s="41">
        <v>9.6</v>
      </c>
      <c r="H265" s="41">
        <v>58.0403</v>
      </c>
      <c r="I265" s="42">
        <v>3136.98</v>
      </c>
      <c r="J265" s="43">
        <v>58.0403</v>
      </c>
      <c r="K265" s="42">
        <v>3136.98</v>
      </c>
      <c r="L265" s="43">
        <f>J265/K265</f>
        <v>0.018501966859846095</v>
      </c>
      <c r="M265" s="44">
        <v>208.5</v>
      </c>
      <c r="N265" s="44">
        <f>L265*M265</f>
        <v>3.857660090277911</v>
      </c>
      <c r="O265" s="44">
        <f>L265*1000*60</f>
        <v>1110.1180115907657</v>
      </c>
      <c r="P265" s="45">
        <f>N265*60</f>
        <v>231.45960541667466</v>
      </c>
      <c r="R265" s="10"/>
      <c r="S265" s="10"/>
    </row>
    <row r="266" spans="1:19" s="9" customFormat="1" ht="11.25" customHeight="1">
      <c r="A266" s="293"/>
      <c r="B266" s="25" t="s">
        <v>509</v>
      </c>
      <c r="C266" s="40">
        <v>40</v>
      </c>
      <c r="D266" s="40">
        <v>1982</v>
      </c>
      <c r="E266" s="41">
        <v>52</v>
      </c>
      <c r="F266" s="41">
        <v>3.777</v>
      </c>
      <c r="G266" s="41">
        <v>6.4</v>
      </c>
      <c r="H266" s="41">
        <v>41.823</v>
      </c>
      <c r="I266" s="42">
        <v>2259.52</v>
      </c>
      <c r="J266" s="43">
        <v>41.823</v>
      </c>
      <c r="K266" s="42">
        <v>2259.52</v>
      </c>
      <c r="L266" s="43">
        <v>0.01850968347259595</v>
      </c>
      <c r="M266" s="44">
        <v>217.35</v>
      </c>
      <c r="N266" s="44">
        <v>4.0230797027687295</v>
      </c>
      <c r="O266" s="44">
        <v>1110.581008355757</v>
      </c>
      <c r="P266" s="45">
        <v>241.38478216612376</v>
      </c>
      <c r="R266" s="10"/>
      <c r="S266" s="10"/>
    </row>
    <row r="267" spans="1:19" s="9" customFormat="1" ht="12.75" customHeight="1">
      <c r="A267" s="293"/>
      <c r="B267" s="25" t="s">
        <v>654</v>
      </c>
      <c r="C267" s="40">
        <v>32</v>
      </c>
      <c r="D267" s="40">
        <v>1977</v>
      </c>
      <c r="E267" s="41">
        <v>42.722985</v>
      </c>
      <c r="F267" s="41">
        <v>2.32203</v>
      </c>
      <c r="G267" s="41">
        <v>7.04</v>
      </c>
      <c r="H267" s="41">
        <v>33.360955</v>
      </c>
      <c r="I267" s="42">
        <v>1794.45</v>
      </c>
      <c r="J267" s="43">
        <v>33.360969</v>
      </c>
      <c r="K267" s="42">
        <v>1794.45</v>
      </c>
      <c r="L267" s="43">
        <f>J267/K267</f>
        <v>0.018591194516425644</v>
      </c>
      <c r="M267" s="44">
        <v>249</v>
      </c>
      <c r="N267" s="44">
        <f>L267*M267</f>
        <v>4.629207434589985</v>
      </c>
      <c r="O267" s="44">
        <f>L267*60*1000</f>
        <v>1115.4716709855386</v>
      </c>
      <c r="P267" s="45">
        <f>O267*M267/1000</f>
        <v>277.7524460753991</v>
      </c>
      <c r="R267" s="10"/>
      <c r="S267" s="10"/>
    </row>
    <row r="268" spans="1:19" s="9" customFormat="1" ht="12.75" customHeight="1">
      <c r="A268" s="293"/>
      <c r="B268" s="262" t="s">
        <v>307</v>
      </c>
      <c r="C268" s="196">
        <v>103</v>
      </c>
      <c r="D268" s="197" t="s">
        <v>30</v>
      </c>
      <c r="E268" s="198">
        <v>106.2</v>
      </c>
      <c r="F268" s="198">
        <v>7.69</v>
      </c>
      <c r="G268" s="199">
        <v>16</v>
      </c>
      <c r="H268" s="199">
        <v>82.51</v>
      </c>
      <c r="I268" s="200">
        <v>4436.68</v>
      </c>
      <c r="J268" s="201">
        <v>82.51</v>
      </c>
      <c r="K268" s="202">
        <v>4436.68</v>
      </c>
      <c r="L268" s="43">
        <f>J268/K268</f>
        <v>0.018597239377191953</v>
      </c>
      <c r="M268" s="203">
        <v>249.3</v>
      </c>
      <c r="N268" s="44">
        <f>L268*M268</f>
        <v>4.636291776733954</v>
      </c>
      <c r="O268" s="44">
        <f>L268*60*1000</f>
        <v>1115.8343626315173</v>
      </c>
      <c r="P268" s="45">
        <f>O268*M268/1000</f>
        <v>278.17750660403726</v>
      </c>
      <c r="R268" s="10"/>
      <c r="S268" s="10"/>
    </row>
    <row r="269" spans="1:19" s="9" customFormat="1" ht="12.75" customHeight="1">
      <c r="A269" s="293"/>
      <c r="B269" s="130" t="s">
        <v>180</v>
      </c>
      <c r="C269" s="158">
        <v>49</v>
      </c>
      <c r="D269" s="40">
        <v>1969</v>
      </c>
      <c r="E269" s="41">
        <f>F269+G269+H269</f>
        <v>60.300674</v>
      </c>
      <c r="F269" s="131">
        <v>5.4172709999999995</v>
      </c>
      <c r="G269" s="131">
        <v>7.84</v>
      </c>
      <c r="H269" s="131">
        <v>47.043403</v>
      </c>
      <c r="I269" s="132">
        <v>2600.39</v>
      </c>
      <c r="J269" s="131">
        <v>47.043403</v>
      </c>
      <c r="K269" s="132">
        <v>2528.6</v>
      </c>
      <c r="L269" s="43">
        <f>J269/K269</f>
        <v>0.018604525429091197</v>
      </c>
      <c r="M269" s="44">
        <v>313.375</v>
      </c>
      <c r="N269" s="44">
        <f>L269*M269</f>
        <v>5.830193156341454</v>
      </c>
      <c r="O269" s="44">
        <f>L269*60*1000</f>
        <v>1116.2715257454718</v>
      </c>
      <c r="P269" s="45">
        <f>O269*M269/1000</f>
        <v>349.8115893804872</v>
      </c>
      <c r="R269" s="10"/>
      <c r="S269" s="10"/>
    </row>
    <row r="270" spans="1:19" s="9" customFormat="1" ht="12.75" customHeight="1">
      <c r="A270" s="293"/>
      <c r="B270" s="30" t="s">
        <v>560</v>
      </c>
      <c r="C270" s="89">
        <v>20</v>
      </c>
      <c r="D270" s="89" t="s">
        <v>30</v>
      </c>
      <c r="E270" s="103">
        <v>29.45</v>
      </c>
      <c r="F270" s="103">
        <v>1.6829999999999998</v>
      </c>
      <c r="G270" s="103">
        <v>4</v>
      </c>
      <c r="H270" s="103">
        <v>23.767</v>
      </c>
      <c r="I270" s="162"/>
      <c r="J270" s="237">
        <v>23.767</v>
      </c>
      <c r="K270" s="104">
        <v>1276.41</v>
      </c>
      <c r="L270" s="124">
        <v>0.018620192571352463</v>
      </c>
      <c r="M270" s="106">
        <v>341.6</v>
      </c>
      <c r="N270" s="107">
        <v>6.360657782374002</v>
      </c>
      <c r="O270" s="107">
        <v>1117.2115542811478</v>
      </c>
      <c r="P270" s="108">
        <v>381.6394669424401</v>
      </c>
      <c r="R270" s="10"/>
      <c r="S270" s="10"/>
    </row>
    <row r="271" spans="1:19" s="9" customFormat="1" ht="12.75" customHeight="1">
      <c r="A271" s="293"/>
      <c r="B271" s="25" t="s">
        <v>378</v>
      </c>
      <c r="C271" s="40">
        <v>100</v>
      </c>
      <c r="D271" s="40" t="s">
        <v>30</v>
      </c>
      <c r="E271" s="41">
        <f>F271+G271+H271</f>
        <v>92.465</v>
      </c>
      <c r="F271" s="41">
        <v>7.537</v>
      </c>
      <c r="G271" s="41">
        <v>16</v>
      </c>
      <c r="H271" s="41">
        <v>68.928</v>
      </c>
      <c r="I271" s="42">
        <v>3692.95</v>
      </c>
      <c r="J271" s="43">
        <v>68.928</v>
      </c>
      <c r="K271" s="42">
        <v>3692.95</v>
      </c>
      <c r="L271" s="43">
        <f>J271/K271</f>
        <v>0.018664753110656792</v>
      </c>
      <c r="M271" s="44">
        <v>208.5</v>
      </c>
      <c r="N271" s="44">
        <f>L271*M271</f>
        <v>3.891601023571941</v>
      </c>
      <c r="O271" s="44">
        <f>L271*1000*60</f>
        <v>1119.8851866394075</v>
      </c>
      <c r="P271" s="45">
        <f>N271*60</f>
        <v>233.49606141431644</v>
      </c>
      <c r="R271" s="10"/>
      <c r="S271" s="10"/>
    </row>
    <row r="272" spans="1:22" s="9" customFormat="1" ht="12.75">
      <c r="A272" s="293"/>
      <c r="B272" s="25" t="s">
        <v>254</v>
      </c>
      <c r="C272" s="40">
        <v>40</v>
      </c>
      <c r="D272" s="40">
        <v>1993</v>
      </c>
      <c r="E272" s="41">
        <f>F272+G272+H272</f>
        <v>53.7808</v>
      </c>
      <c r="F272" s="41">
        <v>5.697</v>
      </c>
      <c r="G272" s="41">
        <v>6.4</v>
      </c>
      <c r="H272" s="41">
        <v>41.6838</v>
      </c>
      <c r="I272" s="42">
        <v>2229.96</v>
      </c>
      <c r="J272" s="43">
        <v>41.6838</v>
      </c>
      <c r="K272" s="42">
        <v>2229.96</v>
      </c>
      <c r="L272" s="43">
        <f>J272/K272</f>
        <v>0.018692622289189043</v>
      </c>
      <c r="M272" s="44">
        <v>208.5</v>
      </c>
      <c r="N272" s="44">
        <f>L272*M272</f>
        <v>3.8974117472959153</v>
      </c>
      <c r="O272" s="44">
        <f>L272*1000*60</f>
        <v>1121.5573373513425</v>
      </c>
      <c r="P272" s="45">
        <f>N272*60</f>
        <v>233.84470483775493</v>
      </c>
      <c r="Q272" s="10"/>
      <c r="R272" s="10"/>
      <c r="S272" s="10"/>
      <c r="T272" s="12"/>
      <c r="U272" s="13"/>
      <c r="V272" s="13"/>
    </row>
    <row r="273" spans="1:19" s="9" customFormat="1" ht="12.75">
      <c r="A273" s="293"/>
      <c r="B273" s="25" t="s">
        <v>498</v>
      </c>
      <c r="C273" s="40">
        <v>9</v>
      </c>
      <c r="D273" s="40" t="s">
        <v>30</v>
      </c>
      <c r="E273" s="41">
        <f>F273+G273+H273</f>
        <v>15.152700000000001</v>
      </c>
      <c r="F273" s="41">
        <v>2.021</v>
      </c>
      <c r="G273" s="41">
        <v>1.44</v>
      </c>
      <c r="H273" s="41">
        <v>11.6917</v>
      </c>
      <c r="I273" s="42">
        <v>624.82</v>
      </c>
      <c r="J273" s="43">
        <v>11.6917</v>
      </c>
      <c r="K273" s="42">
        <v>624.82</v>
      </c>
      <c r="L273" s="43">
        <f>J273/K273</f>
        <v>0.018712109087417175</v>
      </c>
      <c r="M273" s="44">
        <v>208.5</v>
      </c>
      <c r="N273" s="44">
        <f>L273*M273</f>
        <v>3.9014747447264813</v>
      </c>
      <c r="O273" s="44">
        <f>L273*1000*60</f>
        <v>1122.7265452450306</v>
      </c>
      <c r="P273" s="45">
        <f>N273*60</f>
        <v>234.0884846835889</v>
      </c>
      <c r="Q273" s="11"/>
      <c r="R273" s="10"/>
      <c r="S273" s="10"/>
    </row>
    <row r="274" spans="1:19" s="9" customFormat="1" ht="12.75" customHeight="1">
      <c r="A274" s="293"/>
      <c r="B274" s="30" t="s">
        <v>559</v>
      </c>
      <c r="C274" s="89">
        <v>40</v>
      </c>
      <c r="D274" s="89" t="s">
        <v>30</v>
      </c>
      <c r="E274" s="103">
        <v>53.993</v>
      </c>
      <c r="F274" s="103">
        <v>2.703</v>
      </c>
      <c r="G274" s="103">
        <v>7.2</v>
      </c>
      <c r="H274" s="103">
        <v>44.089999999999996</v>
      </c>
      <c r="I274" s="162"/>
      <c r="J274" s="237">
        <v>44.089999999999996</v>
      </c>
      <c r="K274" s="104">
        <v>2347.81</v>
      </c>
      <c r="L274" s="124">
        <v>0.01877920274638919</v>
      </c>
      <c r="M274" s="106">
        <v>341.6</v>
      </c>
      <c r="N274" s="107">
        <v>6.414975658166547</v>
      </c>
      <c r="O274" s="107">
        <v>1126.7521647833514</v>
      </c>
      <c r="P274" s="108">
        <v>384.8985394899929</v>
      </c>
      <c r="R274" s="10"/>
      <c r="S274" s="10"/>
    </row>
    <row r="275" spans="1:19" s="9" customFormat="1" ht="12.75">
      <c r="A275" s="293"/>
      <c r="B275" s="25" t="s">
        <v>776</v>
      </c>
      <c r="C275" s="40">
        <v>30</v>
      </c>
      <c r="D275" s="40" t="s">
        <v>384</v>
      </c>
      <c r="E275" s="41">
        <v>42.980000000000004</v>
      </c>
      <c r="F275" s="41">
        <v>2.979</v>
      </c>
      <c r="G275" s="41">
        <v>4.904</v>
      </c>
      <c r="H275" s="41">
        <v>35.097</v>
      </c>
      <c r="I275" s="143"/>
      <c r="J275" s="41">
        <v>35.097</v>
      </c>
      <c r="K275" s="42">
        <v>1867.33</v>
      </c>
      <c r="L275" s="43">
        <v>0.018795285246849782</v>
      </c>
      <c r="M275" s="44">
        <v>245.9</v>
      </c>
      <c r="N275" s="44">
        <v>4.621760642200361</v>
      </c>
      <c r="O275" s="44">
        <v>1127.717114810987</v>
      </c>
      <c r="P275" s="45">
        <v>277.30563853202165</v>
      </c>
      <c r="R275" s="10"/>
      <c r="S275" s="10"/>
    </row>
    <row r="276" spans="1:25" s="9" customFormat="1" ht="12.75">
      <c r="A276" s="293"/>
      <c r="B276" s="30" t="s">
        <v>558</v>
      </c>
      <c r="C276" s="89">
        <v>30</v>
      </c>
      <c r="D276" s="89" t="s">
        <v>30</v>
      </c>
      <c r="E276" s="103">
        <v>38.023</v>
      </c>
      <c r="F276" s="103">
        <v>2.601</v>
      </c>
      <c r="G276" s="103">
        <v>4.8</v>
      </c>
      <c r="H276" s="103">
        <v>30.622000000000003</v>
      </c>
      <c r="I276" s="162"/>
      <c r="J276" s="237">
        <v>30.622000000000003</v>
      </c>
      <c r="K276" s="104">
        <v>1626.42</v>
      </c>
      <c r="L276" s="124">
        <v>0.018827855043592676</v>
      </c>
      <c r="M276" s="106">
        <v>341.6</v>
      </c>
      <c r="N276" s="107">
        <v>6.431595282891259</v>
      </c>
      <c r="O276" s="107">
        <v>1129.6713026155605</v>
      </c>
      <c r="P276" s="108">
        <v>385.89571697347554</v>
      </c>
      <c r="Q276" s="10"/>
      <c r="R276" s="10"/>
      <c r="S276" s="10"/>
      <c r="T276" s="12"/>
      <c r="U276" s="13"/>
      <c r="V276" s="13"/>
      <c r="X276" s="16"/>
      <c r="Y276" s="16"/>
    </row>
    <row r="277" spans="1:19" s="9" customFormat="1" ht="12.75">
      <c r="A277" s="293"/>
      <c r="B277" s="30" t="s">
        <v>419</v>
      </c>
      <c r="C277" s="89">
        <v>19</v>
      </c>
      <c r="D277" s="89">
        <v>1984</v>
      </c>
      <c r="E277" s="41">
        <v>23.149</v>
      </c>
      <c r="F277" s="41">
        <v>1.173</v>
      </c>
      <c r="G277" s="41">
        <v>3.04</v>
      </c>
      <c r="H277" s="41">
        <v>18.936</v>
      </c>
      <c r="I277" s="42">
        <v>1053.81</v>
      </c>
      <c r="J277" s="43">
        <v>18.75</v>
      </c>
      <c r="K277" s="42">
        <v>994.89</v>
      </c>
      <c r="L277" s="43">
        <f>J277/K277</f>
        <v>0.01884630461659078</v>
      </c>
      <c r="M277" s="44">
        <v>336.265</v>
      </c>
      <c r="N277" s="44">
        <f>L277*M277</f>
        <v>6.337352621897899</v>
      </c>
      <c r="O277" s="44">
        <f>L277*60*1000</f>
        <v>1130.778276995447</v>
      </c>
      <c r="P277" s="45">
        <f>O277*M277/1000</f>
        <v>380.24115731387394</v>
      </c>
      <c r="R277" s="10"/>
      <c r="S277" s="10"/>
    </row>
    <row r="278" spans="1:19" s="9" customFormat="1" ht="12.75">
      <c r="A278" s="293"/>
      <c r="B278" s="25" t="s">
        <v>499</v>
      </c>
      <c r="C278" s="40">
        <v>20</v>
      </c>
      <c r="D278" s="40" t="s">
        <v>30</v>
      </c>
      <c r="E278" s="41">
        <f>F278+G278+H278</f>
        <v>26.999</v>
      </c>
      <c r="F278" s="41">
        <v>2.739</v>
      </c>
      <c r="G278" s="41">
        <v>3.2</v>
      </c>
      <c r="H278" s="41">
        <v>21.06</v>
      </c>
      <c r="I278" s="42">
        <v>1116.28</v>
      </c>
      <c r="J278" s="43">
        <v>21.06</v>
      </c>
      <c r="K278" s="42">
        <v>1116.28</v>
      </c>
      <c r="L278" s="43">
        <f>J278/K278</f>
        <v>0.018866234278138102</v>
      </c>
      <c r="M278" s="44">
        <v>208.5</v>
      </c>
      <c r="N278" s="44">
        <f>L278*M278</f>
        <v>3.933609846991794</v>
      </c>
      <c r="O278" s="44">
        <f>L278*1000*60</f>
        <v>1131.974056688286</v>
      </c>
      <c r="P278" s="45">
        <f>N278*60</f>
        <v>236.01659081950766</v>
      </c>
      <c r="R278" s="10"/>
      <c r="S278" s="10"/>
    </row>
    <row r="279" spans="1:19" s="9" customFormat="1" ht="12.75">
      <c r="A279" s="293"/>
      <c r="B279" s="30" t="s">
        <v>162</v>
      </c>
      <c r="C279" s="89">
        <v>45</v>
      </c>
      <c r="D279" s="89">
        <v>1981</v>
      </c>
      <c r="E279" s="103">
        <f>F279+G279+H279</f>
        <v>58.9</v>
      </c>
      <c r="F279" s="103">
        <v>7.87</v>
      </c>
      <c r="G279" s="103">
        <v>7.2</v>
      </c>
      <c r="H279" s="103">
        <v>43.83</v>
      </c>
      <c r="I279" s="104">
        <v>2323.16</v>
      </c>
      <c r="J279" s="237">
        <v>43.83</v>
      </c>
      <c r="K279" s="104">
        <v>2323.16</v>
      </c>
      <c r="L279" s="124">
        <f>J279/K279</f>
        <v>0.018866543845451885</v>
      </c>
      <c r="M279" s="106">
        <v>315</v>
      </c>
      <c r="N279" s="107">
        <f>L279*M279</f>
        <v>5.942961311317344</v>
      </c>
      <c r="O279" s="107">
        <f>L279*60*1000</f>
        <v>1131.992630727113</v>
      </c>
      <c r="P279" s="108">
        <f>O279*M279/1000</f>
        <v>356.57767867904056</v>
      </c>
      <c r="R279" s="10"/>
      <c r="S279" s="10"/>
    </row>
    <row r="280" spans="1:19" s="9" customFormat="1" ht="12.75">
      <c r="A280" s="293"/>
      <c r="B280" s="25" t="s">
        <v>379</v>
      </c>
      <c r="C280" s="40">
        <v>100</v>
      </c>
      <c r="D280" s="40" t="s">
        <v>30</v>
      </c>
      <c r="E280" s="41">
        <f>F280+G280+H280</f>
        <v>94.6925</v>
      </c>
      <c r="F280" s="41">
        <v>8.836</v>
      </c>
      <c r="G280" s="41">
        <v>16</v>
      </c>
      <c r="H280" s="41">
        <v>69.8565</v>
      </c>
      <c r="I280" s="42">
        <v>3686.89</v>
      </c>
      <c r="J280" s="43">
        <v>69.8565</v>
      </c>
      <c r="K280" s="42">
        <v>3686.89</v>
      </c>
      <c r="L280" s="43">
        <f>J280/K280</f>
        <v>0.018947269921261552</v>
      </c>
      <c r="M280" s="44">
        <v>208.5</v>
      </c>
      <c r="N280" s="44">
        <f>L280*M280</f>
        <v>3.9505057785830338</v>
      </c>
      <c r="O280" s="44">
        <f>L280*1000*60</f>
        <v>1136.8361952756932</v>
      </c>
      <c r="P280" s="45">
        <f>N280*60</f>
        <v>237.03034671498202</v>
      </c>
      <c r="R280" s="10"/>
      <c r="S280" s="10"/>
    </row>
    <row r="281" spans="1:19" s="9" customFormat="1" ht="12.75" customHeight="1">
      <c r="A281" s="293"/>
      <c r="B281" s="25" t="s">
        <v>83</v>
      </c>
      <c r="C281" s="40">
        <v>54</v>
      </c>
      <c r="D281" s="40">
        <v>1985</v>
      </c>
      <c r="E281" s="41">
        <v>82.92</v>
      </c>
      <c r="F281" s="41">
        <v>8.47</v>
      </c>
      <c r="G281" s="41">
        <v>8.48</v>
      </c>
      <c r="H281" s="41">
        <f>E281-F281-G281</f>
        <v>65.97</v>
      </c>
      <c r="I281" s="42">
        <v>3480</v>
      </c>
      <c r="J281" s="43">
        <f>H281/I281*K281</f>
        <v>65.97</v>
      </c>
      <c r="K281" s="40">
        <v>3480</v>
      </c>
      <c r="L281" s="43">
        <f>J281/K281</f>
        <v>0.018956896551724136</v>
      </c>
      <c r="M281" s="44">
        <v>316.7540000000001</v>
      </c>
      <c r="N281" s="44">
        <f>L281*M281</f>
        <v>6.004672810344829</v>
      </c>
      <c r="O281" s="44">
        <f>L281*60*1000</f>
        <v>1137.4137931034484</v>
      </c>
      <c r="P281" s="45">
        <f>O281*M281/1000</f>
        <v>360.2803686206898</v>
      </c>
      <c r="R281" s="10"/>
      <c r="S281" s="10"/>
    </row>
    <row r="282" spans="1:19" s="9" customFormat="1" ht="12.75">
      <c r="A282" s="293"/>
      <c r="B282" s="25" t="s">
        <v>756</v>
      </c>
      <c r="C282" s="40">
        <v>40</v>
      </c>
      <c r="D282" s="40"/>
      <c r="E282" s="41">
        <v>53.4</v>
      </c>
      <c r="F282" s="41">
        <v>4.737</v>
      </c>
      <c r="G282" s="41">
        <v>6.4</v>
      </c>
      <c r="H282" s="41">
        <v>42.274</v>
      </c>
      <c r="I282" s="42">
        <v>2206.8</v>
      </c>
      <c r="J282" s="43">
        <v>42.3</v>
      </c>
      <c r="K282" s="42">
        <v>2206.8</v>
      </c>
      <c r="L282" s="43">
        <v>0.019168026101141922</v>
      </c>
      <c r="M282" s="44">
        <v>216.8</v>
      </c>
      <c r="N282" s="44">
        <v>4.155628058727569</v>
      </c>
      <c r="O282" s="44">
        <v>1150.0815660685153</v>
      </c>
      <c r="P282" s="45">
        <v>249.33768352365414</v>
      </c>
      <c r="R282" s="10"/>
      <c r="S282" s="10"/>
    </row>
    <row r="283" spans="1:19" s="9" customFormat="1" ht="12.75">
      <c r="A283" s="293"/>
      <c r="B283" s="25" t="s">
        <v>725</v>
      </c>
      <c r="C283" s="40">
        <v>80</v>
      </c>
      <c r="D283" s="40" t="s">
        <v>30</v>
      </c>
      <c r="E283" s="41">
        <v>96.08</v>
      </c>
      <c r="F283" s="41">
        <v>5.85</v>
      </c>
      <c r="G283" s="41">
        <v>13.03</v>
      </c>
      <c r="H283" s="41">
        <v>77.2</v>
      </c>
      <c r="I283" s="42">
        <v>3919.9</v>
      </c>
      <c r="J283" s="43">
        <v>70.68</v>
      </c>
      <c r="K283" s="42">
        <v>3686.36</v>
      </c>
      <c r="L283" s="124">
        <v>0.01917338512787682</v>
      </c>
      <c r="M283" s="162">
        <v>223.6</v>
      </c>
      <c r="N283" s="107">
        <v>4.287168914593257</v>
      </c>
      <c r="O283" s="107">
        <v>1150.4031076726094</v>
      </c>
      <c r="P283" s="108">
        <v>257.23013487559547</v>
      </c>
      <c r="R283" s="10"/>
      <c r="S283" s="10"/>
    </row>
    <row r="284" spans="1:19" s="9" customFormat="1" ht="12.75">
      <c r="A284" s="293"/>
      <c r="B284" s="25" t="s">
        <v>41</v>
      </c>
      <c r="C284" s="40">
        <v>28</v>
      </c>
      <c r="D284" s="40">
        <v>1999</v>
      </c>
      <c r="E284" s="41">
        <v>53.912</v>
      </c>
      <c r="F284" s="41">
        <v>7.854</v>
      </c>
      <c r="G284" s="41">
        <v>3.92</v>
      </c>
      <c r="H284" s="41">
        <v>42.138</v>
      </c>
      <c r="I284" s="42">
        <v>2196.98</v>
      </c>
      <c r="J284" s="43">
        <v>42.138</v>
      </c>
      <c r="K284" s="42">
        <v>2196.98</v>
      </c>
      <c r="L284" s="43">
        <f>J284/K284</f>
        <v>0.01917996522499067</v>
      </c>
      <c r="M284" s="40">
        <v>296.48</v>
      </c>
      <c r="N284" s="44">
        <f>L284*M284</f>
        <v>5.686476089905234</v>
      </c>
      <c r="O284" s="44">
        <f>L284*60*1000</f>
        <v>1150.7979134994403</v>
      </c>
      <c r="P284" s="45">
        <f>O284*M284/1000</f>
        <v>341.1885653943141</v>
      </c>
      <c r="R284" s="10"/>
      <c r="S284" s="10"/>
    </row>
    <row r="285" spans="1:19" s="9" customFormat="1" ht="12.75">
      <c r="A285" s="293"/>
      <c r="B285" s="25" t="s">
        <v>516</v>
      </c>
      <c r="C285" s="40">
        <v>60</v>
      </c>
      <c r="D285" s="40" t="s">
        <v>384</v>
      </c>
      <c r="E285" s="41">
        <v>76.324</v>
      </c>
      <c r="F285" s="41">
        <v>6.587</v>
      </c>
      <c r="G285" s="41">
        <v>9.6</v>
      </c>
      <c r="H285" s="41">
        <v>60.137</v>
      </c>
      <c r="I285" s="143"/>
      <c r="J285" s="41">
        <v>60.137</v>
      </c>
      <c r="K285" s="42">
        <v>3132.08</v>
      </c>
      <c r="L285" s="43">
        <v>0.019200339710352225</v>
      </c>
      <c r="M285" s="44">
        <v>245.9</v>
      </c>
      <c r="N285" s="44">
        <v>4.721363534775612</v>
      </c>
      <c r="O285" s="44">
        <v>1152.0203826211334</v>
      </c>
      <c r="P285" s="45">
        <v>283.2818120865367</v>
      </c>
      <c r="R285" s="10"/>
      <c r="S285" s="10"/>
    </row>
    <row r="286" spans="1:19" s="9" customFormat="1" ht="12.75">
      <c r="A286" s="293"/>
      <c r="B286" s="30" t="s">
        <v>355</v>
      </c>
      <c r="C286" s="89">
        <v>55</v>
      </c>
      <c r="D286" s="89">
        <v>1992</v>
      </c>
      <c r="E286" s="103">
        <f>F286+G286+H286</f>
        <v>72.3</v>
      </c>
      <c r="F286" s="103">
        <v>0</v>
      </c>
      <c r="G286" s="103">
        <v>0</v>
      </c>
      <c r="H286" s="103">
        <v>72.3</v>
      </c>
      <c r="I286" s="104">
        <v>3755.18</v>
      </c>
      <c r="J286" s="237">
        <v>72.3</v>
      </c>
      <c r="K286" s="104">
        <v>3755.18</v>
      </c>
      <c r="L286" s="124">
        <f>J286/K286</f>
        <v>0.01925340463040387</v>
      </c>
      <c r="M286" s="106">
        <v>315</v>
      </c>
      <c r="N286" s="107">
        <f>L286*M286</f>
        <v>6.064822458577219</v>
      </c>
      <c r="O286" s="107">
        <f>L286*60*1000</f>
        <v>1155.2042778242321</v>
      </c>
      <c r="P286" s="108">
        <f>O286*M286/1000</f>
        <v>363.8893475146331</v>
      </c>
      <c r="R286" s="10"/>
      <c r="S286" s="10"/>
    </row>
    <row r="287" spans="1:19" s="9" customFormat="1" ht="12.75">
      <c r="A287" s="293"/>
      <c r="B287" s="25" t="s">
        <v>500</v>
      </c>
      <c r="C287" s="40">
        <v>30</v>
      </c>
      <c r="D287" s="40" t="s">
        <v>30</v>
      </c>
      <c r="E287" s="41">
        <f>F287+G287+H287</f>
        <v>41.6063</v>
      </c>
      <c r="F287" s="41">
        <v>3.697</v>
      </c>
      <c r="G287" s="41">
        <v>4.8</v>
      </c>
      <c r="H287" s="41">
        <v>33.1093</v>
      </c>
      <c r="I287" s="42">
        <v>1714.8</v>
      </c>
      <c r="J287" s="43">
        <v>33.1093</v>
      </c>
      <c r="K287" s="42">
        <v>1714.8</v>
      </c>
      <c r="L287" s="43">
        <f>J287/K287</f>
        <v>0.01930796594355027</v>
      </c>
      <c r="M287" s="44">
        <v>208.5</v>
      </c>
      <c r="N287" s="44">
        <f>L287*M287</f>
        <v>4.025710899230231</v>
      </c>
      <c r="O287" s="44">
        <f>L287*1000*60</f>
        <v>1158.4779566130162</v>
      </c>
      <c r="P287" s="45">
        <f>N287*60</f>
        <v>241.54265395381384</v>
      </c>
      <c r="R287" s="10"/>
      <c r="S287" s="10"/>
    </row>
    <row r="288" spans="1:19" s="9" customFormat="1" ht="12.75">
      <c r="A288" s="293"/>
      <c r="B288" s="25" t="s">
        <v>497</v>
      </c>
      <c r="C288" s="40">
        <v>30</v>
      </c>
      <c r="D288" s="40" t="s">
        <v>30</v>
      </c>
      <c r="E288" s="41">
        <f>F288+G288+H288</f>
        <v>40.9702</v>
      </c>
      <c r="F288" s="41">
        <v>2.437</v>
      </c>
      <c r="G288" s="41">
        <v>4.8</v>
      </c>
      <c r="H288" s="41">
        <v>33.7332</v>
      </c>
      <c r="I288" s="42">
        <v>1737.38</v>
      </c>
      <c r="J288" s="43">
        <v>33.7332</v>
      </c>
      <c r="K288" s="42">
        <v>1737.38</v>
      </c>
      <c r="L288" s="43">
        <f>J288/K288</f>
        <v>0.019416132337197387</v>
      </c>
      <c r="M288" s="44">
        <v>208.5</v>
      </c>
      <c r="N288" s="44">
        <f>L288*M288</f>
        <v>4.048263592305656</v>
      </c>
      <c r="O288" s="44">
        <f>L288*1000*60</f>
        <v>1164.9679402318432</v>
      </c>
      <c r="P288" s="45">
        <f>N288*60</f>
        <v>242.89581553833932</v>
      </c>
      <c r="R288" s="10"/>
      <c r="S288" s="10"/>
    </row>
    <row r="289" spans="1:19" s="9" customFormat="1" ht="12.75">
      <c r="A289" s="293"/>
      <c r="B289" s="30" t="s">
        <v>561</v>
      </c>
      <c r="C289" s="89">
        <v>26</v>
      </c>
      <c r="D289" s="89" t="s">
        <v>30</v>
      </c>
      <c r="E289" s="103">
        <v>38</v>
      </c>
      <c r="F289" s="103">
        <v>2.2032</v>
      </c>
      <c r="G289" s="103">
        <v>4.8</v>
      </c>
      <c r="H289" s="103">
        <v>30.996799999999997</v>
      </c>
      <c r="I289" s="162"/>
      <c r="J289" s="237">
        <v>30.996799999999997</v>
      </c>
      <c r="K289" s="104">
        <v>1592.1</v>
      </c>
      <c r="L289" s="124">
        <v>0.01946912882356636</v>
      </c>
      <c r="M289" s="106">
        <v>341.6</v>
      </c>
      <c r="N289" s="107">
        <v>6.650654406130269</v>
      </c>
      <c r="O289" s="107">
        <v>1168.1477294139816</v>
      </c>
      <c r="P289" s="108">
        <v>399.0392643678161</v>
      </c>
      <c r="R289" s="10"/>
      <c r="S289" s="10"/>
    </row>
    <row r="290" spans="1:19" s="9" customFormat="1" ht="12.75">
      <c r="A290" s="293"/>
      <c r="B290" s="130" t="s">
        <v>181</v>
      </c>
      <c r="C290" s="158">
        <v>30</v>
      </c>
      <c r="D290" s="40">
        <v>1974</v>
      </c>
      <c r="E290" s="41">
        <f>F290+G290+H290</f>
        <v>41.606001000000006</v>
      </c>
      <c r="F290" s="131">
        <v>2.76777</v>
      </c>
      <c r="G290" s="131">
        <v>4.8</v>
      </c>
      <c r="H290" s="131">
        <v>34.038231</v>
      </c>
      <c r="I290" s="132">
        <v>1743.53</v>
      </c>
      <c r="J290" s="131">
        <v>34.038231</v>
      </c>
      <c r="K290" s="132">
        <v>1743.53</v>
      </c>
      <c r="L290" s="43">
        <f>J290/K290</f>
        <v>0.01952259553893538</v>
      </c>
      <c r="M290" s="44">
        <v>313.375</v>
      </c>
      <c r="N290" s="44">
        <f>L290*M290</f>
        <v>6.117893377013875</v>
      </c>
      <c r="O290" s="44">
        <f>L290*60*1000</f>
        <v>1171.3557323361229</v>
      </c>
      <c r="P290" s="45">
        <f>O290*M290/1000</f>
        <v>367.0736026208325</v>
      </c>
      <c r="R290" s="10"/>
      <c r="S290" s="10"/>
    </row>
    <row r="291" spans="1:19" s="9" customFormat="1" ht="11.25" customHeight="1">
      <c r="A291" s="293"/>
      <c r="B291" s="25" t="s">
        <v>387</v>
      </c>
      <c r="C291" s="40">
        <v>23</v>
      </c>
      <c r="D291" s="40">
        <v>2009</v>
      </c>
      <c r="E291" s="41">
        <f>F291+G291+H291</f>
        <v>25.806</v>
      </c>
      <c r="F291" s="41">
        <v>2.404</v>
      </c>
      <c r="G291" s="41">
        <v>1.84</v>
      </c>
      <c r="H291" s="41">
        <v>21.562</v>
      </c>
      <c r="I291" s="42">
        <v>1098.31</v>
      </c>
      <c r="J291" s="43">
        <f>H291</f>
        <v>21.562</v>
      </c>
      <c r="K291" s="42">
        <f>I291</f>
        <v>1098.31</v>
      </c>
      <c r="L291" s="43">
        <f>J291/K291</f>
        <v>0.01963198004206463</v>
      </c>
      <c r="M291" s="44">
        <v>343.02</v>
      </c>
      <c r="N291" s="44">
        <f>L291*M291</f>
        <v>6.734161794029009</v>
      </c>
      <c r="O291" s="44">
        <f>L291*60*1000</f>
        <v>1177.9188025238777</v>
      </c>
      <c r="P291" s="45">
        <f>O291*M291/1000</f>
        <v>404.0497076417405</v>
      </c>
      <c r="R291" s="10"/>
      <c r="S291" s="10"/>
    </row>
    <row r="292" spans="1:19" s="9" customFormat="1" ht="12.75" customHeight="1">
      <c r="A292" s="293"/>
      <c r="B292" s="25" t="s">
        <v>820</v>
      </c>
      <c r="C292" s="40">
        <v>18</v>
      </c>
      <c r="D292" s="40">
        <v>1996</v>
      </c>
      <c r="E292" s="41">
        <f>F292+G292+H292</f>
        <v>25.97</v>
      </c>
      <c r="F292" s="41">
        <v>0</v>
      </c>
      <c r="G292" s="41">
        <v>0</v>
      </c>
      <c r="H292" s="41">
        <v>25.97</v>
      </c>
      <c r="I292" s="42">
        <v>1321.61</v>
      </c>
      <c r="J292" s="43">
        <f>H292</f>
        <v>25.97</v>
      </c>
      <c r="K292" s="42">
        <f>I292</f>
        <v>1321.61</v>
      </c>
      <c r="L292" s="43">
        <f>J292/K292</f>
        <v>0.01965027504331838</v>
      </c>
      <c r="M292" s="44">
        <v>343.02</v>
      </c>
      <c r="N292" s="44">
        <f>L292*M292</f>
        <v>6.74043734535907</v>
      </c>
      <c r="O292" s="44">
        <f>L292*60*1000</f>
        <v>1179.0165025991025</v>
      </c>
      <c r="P292" s="45">
        <f>O292*M292/1000</f>
        <v>404.42624072154416</v>
      </c>
      <c r="R292" s="10"/>
      <c r="S292" s="10"/>
    </row>
    <row r="293" spans="1:19" s="9" customFormat="1" ht="12.75" customHeight="1">
      <c r="A293" s="293"/>
      <c r="B293" s="25" t="s">
        <v>590</v>
      </c>
      <c r="C293" s="40">
        <v>20</v>
      </c>
      <c r="D293" s="40">
        <v>1995</v>
      </c>
      <c r="E293" s="41">
        <v>25.7</v>
      </c>
      <c r="F293" s="41">
        <v>2.10534</v>
      </c>
      <c r="G293" s="41">
        <v>2</v>
      </c>
      <c r="H293" s="41">
        <f>E293-F293-G293</f>
        <v>21.594659999999998</v>
      </c>
      <c r="I293" s="42">
        <v>1094.74</v>
      </c>
      <c r="J293" s="43">
        <f>H293</f>
        <v>21.594659999999998</v>
      </c>
      <c r="K293" s="42">
        <f>I293</f>
        <v>1094.74</v>
      </c>
      <c r="L293" s="43">
        <f>J293/K293</f>
        <v>0.01972583444470833</v>
      </c>
      <c r="M293" s="44">
        <v>278.39</v>
      </c>
      <c r="N293" s="44">
        <f>L293*M293</f>
        <v>5.491475051062352</v>
      </c>
      <c r="O293" s="44">
        <f>L293*60*1000</f>
        <v>1183.5500666824998</v>
      </c>
      <c r="P293" s="45">
        <f>O293*M293/1000</f>
        <v>329.4885030637411</v>
      </c>
      <c r="R293" s="10"/>
      <c r="S293" s="10"/>
    </row>
    <row r="294" spans="1:19" s="9" customFormat="1" ht="12.75" customHeight="1">
      <c r="A294" s="293"/>
      <c r="B294" s="25" t="s">
        <v>42</v>
      </c>
      <c r="C294" s="40">
        <v>28</v>
      </c>
      <c r="D294" s="40">
        <v>2000</v>
      </c>
      <c r="E294" s="41">
        <v>40.183</v>
      </c>
      <c r="F294" s="41">
        <v>5.083711</v>
      </c>
      <c r="G294" s="41">
        <v>4.4</v>
      </c>
      <c r="H294" s="41">
        <v>30.699289</v>
      </c>
      <c r="I294" s="42">
        <v>1548.2</v>
      </c>
      <c r="J294" s="43">
        <v>30.69929</v>
      </c>
      <c r="K294" s="42">
        <v>1548.2</v>
      </c>
      <c r="L294" s="43">
        <f>J294/K294</f>
        <v>0.019829020798346468</v>
      </c>
      <c r="M294" s="40">
        <v>296.48</v>
      </c>
      <c r="N294" s="44">
        <f>L294*M294</f>
        <v>5.8789080862937615</v>
      </c>
      <c r="O294" s="44">
        <f>L294*60*1000</f>
        <v>1189.741247900788</v>
      </c>
      <c r="P294" s="45">
        <f>O294*M294/1000</f>
        <v>352.7344851776257</v>
      </c>
      <c r="R294" s="10"/>
      <c r="S294" s="10"/>
    </row>
    <row r="295" spans="1:19" s="9" customFormat="1" ht="12.75" customHeight="1">
      <c r="A295" s="293"/>
      <c r="B295" s="25" t="s">
        <v>501</v>
      </c>
      <c r="C295" s="40">
        <v>29</v>
      </c>
      <c r="D295" s="40" t="s">
        <v>30</v>
      </c>
      <c r="E295" s="41">
        <f>F295+G295+H295</f>
        <v>39.2104</v>
      </c>
      <c r="F295" s="41">
        <v>3.615</v>
      </c>
      <c r="G295" s="41">
        <v>4.64</v>
      </c>
      <c r="H295" s="41">
        <v>30.9554</v>
      </c>
      <c r="I295" s="42">
        <v>1561.03</v>
      </c>
      <c r="J295" s="43">
        <v>30.9554</v>
      </c>
      <c r="K295" s="42">
        <v>1561.03</v>
      </c>
      <c r="L295" s="43">
        <f>J295/K295</f>
        <v>0.019830112169529093</v>
      </c>
      <c r="M295" s="44">
        <v>208.5</v>
      </c>
      <c r="N295" s="44">
        <f>L295*M295</f>
        <v>4.134578387346815</v>
      </c>
      <c r="O295" s="44">
        <f>L295*1000*60</f>
        <v>1189.8067301717454</v>
      </c>
      <c r="P295" s="45">
        <f>N295*60</f>
        <v>248.07470324080893</v>
      </c>
      <c r="R295" s="10"/>
      <c r="S295" s="10"/>
    </row>
    <row r="296" spans="1:19" s="9" customFormat="1" ht="12.75" customHeight="1">
      <c r="A296" s="293"/>
      <c r="B296" s="30" t="s">
        <v>164</v>
      </c>
      <c r="C296" s="89">
        <v>66</v>
      </c>
      <c r="D296" s="89">
        <v>1972</v>
      </c>
      <c r="E296" s="103">
        <f>F296+G296+H296</f>
        <v>80.27000000000001</v>
      </c>
      <c r="F296" s="103">
        <v>6.1</v>
      </c>
      <c r="G296" s="103">
        <v>10.4</v>
      </c>
      <c r="H296" s="103">
        <v>63.77</v>
      </c>
      <c r="I296" s="104">
        <v>3215.54</v>
      </c>
      <c r="J296" s="237">
        <v>63.77</v>
      </c>
      <c r="K296" s="104">
        <v>3215.54</v>
      </c>
      <c r="L296" s="124">
        <f>J296/K296</f>
        <v>0.019831816739956588</v>
      </c>
      <c r="M296" s="106">
        <v>315</v>
      </c>
      <c r="N296" s="107">
        <f>L296*M296</f>
        <v>6.247022273086325</v>
      </c>
      <c r="O296" s="107">
        <f>L296*60*1000</f>
        <v>1189.9090043973952</v>
      </c>
      <c r="P296" s="108">
        <f>O296*M296/1000</f>
        <v>374.8213363851795</v>
      </c>
      <c r="R296" s="10"/>
      <c r="S296" s="10"/>
    </row>
    <row r="297" spans="1:19" s="9" customFormat="1" ht="12.75" customHeight="1">
      <c r="A297" s="293"/>
      <c r="B297" s="25" t="s">
        <v>757</v>
      </c>
      <c r="C297" s="40">
        <v>51</v>
      </c>
      <c r="D297" s="40"/>
      <c r="E297" s="41">
        <v>60.5</v>
      </c>
      <c r="F297" s="41">
        <v>3.591</v>
      </c>
      <c r="G297" s="41">
        <v>8</v>
      </c>
      <c r="H297" s="41">
        <v>48.919</v>
      </c>
      <c r="I297" s="42">
        <v>2459.61</v>
      </c>
      <c r="J297" s="43">
        <v>48.9</v>
      </c>
      <c r="K297" s="42">
        <v>2459.6</v>
      </c>
      <c r="L297" s="43">
        <v>0.019881281509188487</v>
      </c>
      <c r="M297" s="44">
        <v>216.8</v>
      </c>
      <c r="N297" s="44">
        <v>4.310261831192064</v>
      </c>
      <c r="O297" s="44">
        <v>1192.876890551309</v>
      </c>
      <c r="P297" s="45">
        <v>258.6157098715238</v>
      </c>
      <c r="R297" s="10"/>
      <c r="S297" s="10"/>
    </row>
    <row r="298" spans="1:19" s="9" customFormat="1" ht="12.75" customHeight="1">
      <c r="A298" s="293"/>
      <c r="B298" s="130" t="s">
        <v>363</v>
      </c>
      <c r="C298" s="158">
        <v>50</v>
      </c>
      <c r="D298" s="40">
        <v>1971</v>
      </c>
      <c r="E298" s="41">
        <f>F298+G298+H298</f>
        <v>63.04100100000001</v>
      </c>
      <c r="F298" s="131">
        <v>4.003500000000001</v>
      </c>
      <c r="G298" s="131">
        <v>8</v>
      </c>
      <c r="H298" s="131">
        <v>51.037501000000006</v>
      </c>
      <c r="I298" s="132">
        <v>2564.8</v>
      </c>
      <c r="J298" s="131">
        <v>51.037501000000006</v>
      </c>
      <c r="K298" s="132">
        <v>2564.8</v>
      </c>
      <c r="L298" s="43">
        <f>J298/K298</f>
        <v>0.019899212804117283</v>
      </c>
      <c r="M298" s="44">
        <v>313.375</v>
      </c>
      <c r="N298" s="44">
        <f>L298*M298</f>
        <v>6.235915812490253</v>
      </c>
      <c r="O298" s="44">
        <f>L298*60*1000</f>
        <v>1193.952768247037</v>
      </c>
      <c r="P298" s="45">
        <f>O298*M298/1000</f>
        <v>374.1549487494152</v>
      </c>
      <c r="R298" s="10"/>
      <c r="S298" s="10"/>
    </row>
    <row r="299" spans="1:19" s="9" customFormat="1" ht="13.5" customHeight="1">
      <c r="A299" s="293"/>
      <c r="B299" s="30" t="s">
        <v>422</v>
      </c>
      <c r="C299" s="89">
        <v>40</v>
      </c>
      <c r="D299" s="89">
        <v>1981</v>
      </c>
      <c r="E299" s="41">
        <v>54.422</v>
      </c>
      <c r="F299" s="41">
        <v>3.162</v>
      </c>
      <c r="G299" s="41">
        <v>6.4</v>
      </c>
      <c r="H299" s="41">
        <v>43.464</v>
      </c>
      <c r="I299" s="42">
        <v>2251.3</v>
      </c>
      <c r="J299" s="43">
        <v>44.86</v>
      </c>
      <c r="K299" s="42">
        <v>2251.3</v>
      </c>
      <c r="L299" s="43">
        <f>J299/K299</f>
        <v>0.01992626482476791</v>
      </c>
      <c r="M299" s="44">
        <v>336.265</v>
      </c>
      <c r="N299" s="44">
        <f>L299*M299</f>
        <v>6.700505441300581</v>
      </c>
      <c r="O299" s="44">
        <f>L299*60*1000</f>
        <v>1195.5758894860746</v>
      </c>
      <c r="P299" s="45">
        <f>O299*M299/1000</f>
        <v>402.03032647803485</v>
      </c>
      <c r="R299" s="10"/>
      <c r="S299" s="10"/>
    </row>
    <row r="300" spans="1:19" s="9" customFormat="1" ht="13.5" customHeight="1">
      <c r="A300" s="293"/>
      <c r="B300" s="25" t="s">
        <v>791</v>
      </c>
      <c r="C300" s="40">
        <v>60</v>
      </c>
      <c r="D300" s="40">
        <v>1964</v>
      </c>
      <c r="E300" s="41" t="s">
        <v>786</v>
      </c>
      <c r="F300" s="41">
        <v>4.4</v>
      </c>
      <c r="G300" s="41">
        <v>9.6</v>
      </c>
      <c r="H300" s="41">
        <v>53.8</v>
      </c>
      <c r="I300" s="143"/>
      <c r="J300" s="43">
        <v>53.8</v>
      </c>
      <c r="K300" s="42">
        <v>2697</v>
      </c>
      <c r="L300" s="43">
        <v>0.019948090470893583</v>
      </c>
      <c r="M300" s="44">
        <v>232.6</v>
      </c>
      <c r="N300" s="44">
        <v>4.639925843529848</v>
      </c>
      <c r="O300" s="44">
        <v>1196.885428253615</v>
      </c>
      <c r="P300" s="45">
        <v>278.39555061179084</v>
      </c>
      <c r="Q300" s="11"/>
      <c r="R300" s="10"/>
      <c r="S300" s="10"/>
    </row>
    <row r="301" spans="1:19" s="9" customFormat="1" ht="12.75" customHeight="1">
      <c r="A301" s="293"/>
      <c r="B301" s="30" t="s">
        <v>556</v>
      </c>
      <c r="C301" s="89">
        <v>20</v>
      </c>
      <c r="D301" s="89" t="s">
        <v>30</v>
      </c>
      <c r="E301" s="103">
        <v>25.17</v>
      </c>
      <c r="F301" s="103">
        <v>0.7649999999999999</v>
      </c>
      <c r="G301" s="103">
        <v>3.2</v>
      </c>
      <c r="H301" s="103">
        <v>21.205000000000002</v>
      </c>
      <c r="I301" s="162"/>
      <c r="J301" s="237">
        <v>21.205000000000002</v>
      </c>
      <c r="K301" s="104">
        <v>1062</v>
      </c>
      <c r="L301" s="124">
        <v>0.019967043314500943</v>
      </c>
      <c r="M301" s="106">
        <v>341.6</v>
      </c>
      <c r="N301" s="107">
        <v>6.820741996233522</v>
      </c>
      <c r="O301" s="107">
        <v>1198.0225988700565</v>
      </c>
      <c r="P301" s="108">
        <v>409.24451977401134</v>
      </c>
      <c r="R301" s="10"/>
      <c r="S301" s="10"/>
    </row>
    <row r="302" spans="1:19" s="9" customFormat="1" ht="12.75">
      <c r="A302" s="293"/>
      <c r="B302" s="30" t="s">
        <v>660</v>
      </c>
      <c r="C302" s="89">
        <v>43</v>
      </c>
      <c r="D302" s="89">
        <v>1981</v>
      </c>
      <c r="E302" s="103">
        <f>F302+G302+H302</f>
        <v>54.71</v>
      </c>
      <c r="F302" s="103">
        <v>4.52</v>
      </c>
      <c r="G302" s="103">
        <v>6.88</v>
      </c>
      <c r="H302" s="103">
        <v>43.31</v>
      </c>
      <c r="I302" s="104">
        <v>2297.74</v>
      </c>
      <c r="J302" s="237">
        <v>43.31</v>
      </c>
      <c r="K302" s="104">
        <v>2168.24</v>
      </c>
      <c r="L302" s="124">
        <f>J302/K302</f>
        <v>0.019974726045087262</v>
      </c>
      <c r="M302" s="106">
        <v>315</v>
      </c>
      <c r="N302" s="107">
        <f>L302*M302</f>
        <v>6.292038704202487</v>
      </c>
      <c r="O302" s="107">
        <f>L302*60*1000</f>
        <v>1198.4835627052357</v>
      </c>
      <c r="P302" s="108">
        <f>O302*M302/1000</f>
        <v>377.52232225214925</v>
      </c>
      <c r="R302" s="10"/>
      <c r="S302" s="10"/>
    </row>
    <row r="303" spans="1:19" s="9" customFormat="1" ht="12.75">
      <c r="A303" s="293"/>
      <c r="B303" s="30" t="s">
        <v>557</v>
      </c>
      <c r="C303" s="89">
        <v>32</v>
      </c>
      <c r="D303" s="89" t="s">
        <v>30</v>
      </c>
      <c r="E303" s="103">
        <v>43.46</v>
      </c>
      <c r="F303" s="103">
        <v>2.3001</v>
      </c>
      <c r="G303" s="103">
        <v>5.12</v>
      </c>
      <c r="H303" s="103">
        <v>36.0399</v>
      </c>
      <c r="I303" s="162"/>
      <c r="J303" s="237">
        <v>36.0399</v>
      </c>
      <c r="K303" s="104">
        <v>1803.8</v>
      </c>
      <c r="L303" s="124">
        <v>0.01997998669475552</v>
      </c>
      <c r="M303" s="106">
        <v>341.6</v>
      </c>
      <c r="N303" s="107">
        <v>6.825163454928486</v>
      </c>
      <c r="O303" s="107">
        <v>1198.7992016853311</v>
      </c>
      <c r="P303" s="108">
        <v>409.50980729570915</v>
      </c>
      <c r="R303" s="10"/>
      <c r="S303" s="10"/>
    </row>
    <row r="304" spans="1:19" s="9" customFormat="1" ht="12.75" customHeight="1">
      <c r="A304" s="293"/>
      <c r="B304" s="25" t="s">
        <v>502</v>
      </c>
      <c r="C304" s="40">
        <v>30</v>
      </c>
      <c r="D304" s="40" t="s">
        <v>30</v>
      </c>
      <c r="E304" s="41">
        <f>F304+G304+H304</f>
        <v>42.0662</v>
      </c>
      <c r="F304" s="41">
        <v>3.001</v>
      </c>
      <c r="G304" s="41">
        <v>4.8</v>
      </c>
      <c r="H304" s="41">
        <v>34.2652</v>
      </c>
      <c r="I304" s="42">
        <v>1714.66</v>
      </c>
      <c r="J304" s="43">
        <v>34.2652</v>
      </c>
      <c r="K304" s="42">
        <v>1714.66</v>
      </c>
      <c r="L304" s="43">
        <f>J304/K304</f>
        <v>0.019983670231999345</v>
      </c>
      <c r="M304" s="44">
        <v>208.5</v>
      </c>
      <c r="N304" s="44">
        <f>L304*M304</f>
        <v>4.166595243371863</v>
      </c>
      <c r="O304" s="44">
        <f>L304*1000*60</f>
        <v>1199.0202139199607</v>
      </c>
      <c r="P304" s="45">
        <f>N304*60</f>
        <v>249.99571460231178</v>
      </c>
      <c r="R304" s="10"/>
      <c r="S304" s="10"/>
    </row>
    <row r="305" spans="1:19" s="9" customFormat="1" ht="12.75">
      <c r="A305" s="293"/>
      <c r="B305" s="30" t="s">
        <v>353</v>
      </c>
      <c r="C305" s="89">
        <v>76</v>
      </c>
      <c r="D305" s="89">
        <v>1985</v>
      </c>
      <c r="E305" s="103">
        <f>F305+G305+H305</f>
        <v>98.39999999999999</v>
      </c>
      <c r="F305" s="103">
        <v>5.63</v>
      </c>
      <c r="G305" s="103">
        <v>12</v>
      </c>
      <c r="H305" s="103">
        <v>80.77</v>
      </c>
      <c r="I305" s="104">
        <v>4030.92</v>
      </c>
      <c r="J305" s="237">
        <v>80.77</v>
      </c>
      <c r="K305" s="104">
        <v>4030.92</v>
      </c>
      <c r="L305" s="124">
        <f>J305/K305</f>
        <v>0.02003760928026356</v>
      </c>
      <c r="M305" s="106">
        <v>315</v>
      </c>
      <c r="N305" s="107">
        <f>L305*M305</f>
        <v>6.311846923283022</v>
      </c>
      <c r="O305" s="107">
        <f>L305*60*1000</f>
        <v>1202.2565568158136</v>
      </c>
      <c r="P305" s="108">
        <f>O305*M305/1000</f>
        <v>378.71081539698133</v>
      </c>
      <c r="R305" s="10"/>
      <c r="S305" s="10"/>
    </row>
    <row r="306" spans="1:19" s="9" customFormat="1" ht="12.75">
      <c r="A306" s="293"/>
      <c r="B306" s="130" t="s">
        <v>176</v>
      </c>
      <c r="C306" s="158">
        <v>58</v>
      </c>
      <c r="D306" s="40">
        <v>1991</v>
      </c>
      <c r="E306" s="41">
        <f>F306+G306+H306</f>
        <v>62.026003</v>
      </c>
      <c r="F306" s="131">
        <v>3.614472</v>
      </c>
      <c r="G306" s="131">
        <v>9.44</v>
      </c>
      <c r="H306" s="131">
        <v>48.971531000000006</v>
      </c>
      <c r="I306" s="132">
        <v>2439.79</v>
      </c>
      <c r="J306" s="131">
        <v>48.971531000000006</v>
      </c>
      <c r="K306" s="132">
        <v>2439.79</v>
      </c>
      <c r="L306" s="43">
        <f>J306/K306</f>
        <v>0.020072027100693095</v>
      </c>
      <c r="M306" s="44">
        <v>313.375</v>
      </c>
      <c r="N306" s="44">
        <f>L306*M306</f>
        <v>6.290071492679699</v>
      </c>
      <c r="O306" s="44">
        <f>L306*60*1000</f>
        <v>1204.3216260415857</v>
      </c>
      <c r="P306" s="45">
        <f>O306*M306/1000</f>
        <v>377.40428956078193</v>
      </c>
      <c r="R306" s="10"/>
      <c r="S306" s="10"/>
    </row>
    <row r="307" spans="1:19" s="9" customFormat="1" ht="12.75">
      <c r="A307" s="293"/>
      <c r="B307" s="25" t="s">
        <v>700</v>
      </c>
      <c r="C307" s="40">
        <v>40</v>
      </c>
      <c r="D307" s="40" t="s">
        <v>30</v>
      </c>
      <c r="E307" s="41">
        <f>F307+G307+H307</f>
        <v>58.3587</v>
      </c>
      <c r="F307" s="41">
        <v>5.779</v>
      </c>
      <c r="G307" s="41">
        <v>6.4</v>
      </c>
      <c r="H307" s="41">
        <v>46.1797</v>
      </c>
      <c r="I307" s="42">
        <v>2293.39</v>
      </c>
      <c r="J307" s="43">
        <v>46.1797</v>
      </c>
      <c r="K307" s="42">
        <v>2293.39</v>
      </c>
      <c r="L307" s="43">
        <f>J307/K307</f>
        <v>0.020135999546522832</v>
      </c>
      <c r="M307" s="44">
        <v>208.5</v>
      </c>
      <c r="N307" s="44">
        <f>L307*M307</f>
        <v>4.19835590545001</v>
      </c>
      <c r="O307" s="44">
        <f>L307*1000*60</f>
        <v>1208.15997279137</v>
      </c>
      <c r="P307" s="45">
        <f>N307*60</f>
        <v>251.90135432700063</v>
      </c>
      <c r="R307" s="10"/>
      <c r="S307" s="10"/>
    </row>
    <row r="308" spans="1:19" s="9" customFormat="1" ht="12.75">
      <c r="A308" s="293"/>
      <c r="B308" s="30" t="s">
        <v>163</v>
      </c>
      <c r="C308" s="89">
        <v>45</v>
      </c>
      <c r="D308" s="89">
        <v>1983</v>
      </c>
      <c r="E308" s="103">
        <f>F308+G308+H308</f>
        <v>58.1</v>
      </c>
      <c r="F308" s="103">
        <v>4.01</v>
      </c>
      <c r="G308" s="103">
        <v>7.2</v>
      </c>
      <c r="H308" s="103">
        <v>46.89</v>
      </c>
      <c r="I308" s="104">
        <v>2323.8</v>
      </c>
      <c r="J308" s="237">
        <v>46.89</v>
      </c>
      <c r="K308" s="104">
        <v>2323.8</v>
      </c>
      <c r="L308" s="124">
        <f>J308/K308</f>
        <v>0.020178156467854376</v>
      </c>
      <c r="M308" s="106">
        <v>315</v>
      </c>
      <c r="N308" s="107">
        <f>L308*M308</f>
        <v>6.356119287374129</v>
      </c>
      <c r="O308" s="107">
        <f>L308*60*1000</f>
        <v>1210.6893880712626</v>
      </c>
      <c r="P308" s="108">
        <f>O308*M308/1000</f>
        <v>381.3671572424477</v>
      </c>
      <c r="R308" s="10"/>
      <c r="S308" s="10"/>
    </row>
    <row r="309" spans="1:19" s="9" customFormat="1" ht="12.75">
      <c r="A309" s="293"/>
      <c r="B309" s="130" t="s">
        <v>177</v>
      </c>
      <c r="C309" s="158">
        <v>82</v>
      </c>
      <c r="D309" s="40">
        <v>1995</v>
      </c>
      <c r="E309" s="41">
        <f>F309+G309+H309</f>
        <v>125.477002</v>
      </c>
      <c r="F309" s="131">
        <v>9.843</v>
      </c>
      <c r="G309" s="131">
        <v>14.4</v>
      </c>
      <c r="H309" s="131">
        <v>101.234002</v>
      </c>
      <c r="I309" s="132">
        <v>5009.12</v>
      </c>
      <c r="J309" s="131">
        <v>101.234002</v>
      </c>
      <c r="K309" s="132">
        <v>5009.12</v>
      </c>
      <c r="L309" s="43">
        <f>J309/K309</f>
        <v>0.02020993747404734</v>
      </c>
      <c r="M309" s="44">
        <v>313.375</v>
      </c>
      <c r="N309" s="44">
        <f>L309*M309</f>
        <v>6.333289155929585</v>
      </c>
      <c r="O309" s="44">
        <f>L309*60*1000</f>
        <v>1212.5962484428405</v>
      </c>
      <c r="P309" s="45">
        <f>O309*M309/1000</f>
        <v>379.99734935577516</v>
      </c>
      <c r="R309" s="10"/>
      <c r="S309" s="10"/>
    </row>
    <row r="310" spans="1:19" s="9" customFormat="1" ht="12.75">
      <c r="A310" s="293"/>
      <c r="B310" s="25" t="s">
        <v>701</v>
      </c>
      <c r="C310" s="40">
        <v>30</v>
      </c>
      <c r="D310" s="40" t="s">
        <v>30</v>
      </c>
      <c r="E310" s="41">
        <f>F310+G310+H310</f>
        <v>42.875600000000006</v>
      </c>
      <c r="F310" s="41">
        <v>3.177</v>
      </c>
      <c r="G310" s="41">
        <v>4.8</v>
      </c>
      <c r="H310" s="41">
        <v>34.8986</v>
      </c>
      <c r="I310" s="42">
        <v>1726.08</v>
      </c>
      <c r="J310" s="43">
        <v>34.8986</v>
      </c>
      <c r="K310" s="42">
        <v>1726.08</v>
      </c>
      <c r="L310" s="43">
        <f>J310/K310</f>
        <v>0.020218413978494627</v>
      </c>
      <c r="M310" s="44">
        <v>208.5</v>
      </c>
      <c r="N310" s="44">
        <f>L310*M310</f>
        <v>4.215539314516129</v>
      </c>
      <c r="O310" s="44">
        <f>L310*1000*60</f>
        <v>1213.1048387096776</v>
      </c>
      <c r="P310" s="45">
        <f>N310*60</f>
        <v>252.93235887096776</v>
      </c>
      <c r="Q310" s="11"/>
      <c r="R310" s="10"/>
      <c r="S310" s="10"/>
    </row>
    <row r="311" spans="1:19" s="9" customFormat="1" ht="12.75" customHeight="1">
      <c r="A311" s="293"/>
      <c r="B311" s="25" t="s">
        <v>821</v>
      </c>
      <c r="C311" s="40">
        <v>8</v>
      </c>
      <c r="D311" s="40" t="s">
        <v>30</v>
      </c>
      <c r="E311" s="41">
        <f>F311+G311+H311</f>
        <v>13.959999999999999</v>
      </c>
      <c r="F311" s="41">
        <v>0.486</v>
      </c>
      <c r="G311" s="41">
        <v>0.64</v>
      </c>
      <c r="H311" s="41">
        <v>12.834</v>
      </c>
      <c r="I311" s="42">
        <v>633.84</v>
      </c>
      <c r="J311" s="43">
        <f>H311</f>
        <v>12.834</v>
      </c>
      <c r="K311" s="42">
        <f>I311</f>
        <v>633.84</v>
      </c>
      <c r="L311" s="43">
        <f>J311/K311</f>
        <v>0.02024801211662249</v>
      </c>
      <c r="M311" s="44">
        <v>343.02</v>
      </c>
      <c r="N311" s="44">
        <f>L311*M311</f>
        <v>6.9454731162438454</v>
      </c>
      <c r="O311" s="44">
        <f>L311*60*1000</f>
        <v>1214.8807269973495</v>
      </c>
      <c r="P311" s="45">
        <f>O311*M311/1000</f>
        <v>416.72838697463084</v>
      </c>
      <c r="R311" s="10"/>
      <c r="S311" s="10"/>
    </row>
    <row r="312" spans="1:19" s="9" customFormat="1" ht="12.75">
      <c r="A312" s="293"/>
      <c r="B312" s="25" t="s">
        <v>591</v>
      </c>
      <c r="C312" s="40">
        <v>40</v>
      </c>
      <c r="D312" s="40">
        <v>1994</v>
      </c>
      <c r="E312" s="41">
        <v>64.11444</v>
      </c>
      <c r="F312" s="41">
        <v>9.51322</v>
      </c>
      <c r="G312" s="41">
        <v>5.6</v>
      </c>
      <c r="H312" s="41">
        <f>E312-F312-G312</f>
        <v>49.001219999999996</v>
      </c>
      <c r="I312" s="42">
        <v>2417.41</v>
      </c>
      <c r="J312" s="43">
        <f>H312</f>
        <v>49.001219999999996</v>
      </c>
      <c r="K312" s="42">
        <f>I312</f>
        <v>2417.41</v>
      </c>
      <c r="L312" s="43">
        <f>J312/K312</f>
        <v>0.020270132083510865</v>
      </c>
      <c r="M312" s="44">
        <v>278.39</v>
      </c>
      <c r="N312" s="44">
        <f>L312*M312</f>
        <v>5.643002070728589</v>
      </c>
      <c r="O312" s="44">
        <f>L312*60*1000</f>
        <v>1216.207925010652</v>
      </c>
      <c r="P312" s="45">
        <f>O312*M312/1000</f>
        <v>338.5801242437154</v>
      </c>
      <c r="R312" s="10"/>
      <c r="S312" s="10"/>
    </row>
    <row r="313" spans="1:19" s="9" customFormat="1" ht="12.75">
      <c r="A313" s="293"/>
      <c r="B313" s="25" t="s">
        <v>395</v>
      </c>
      <c r="C313" s="40">
        <v>39</v>
      </c>
      <c r="D313" s="40">
        <v>1999</v>
      </c>
      <c r="E313" s="41">
        <v>58.937</v>
      </c>
      <c r="F313" s="41">
        <v>6.1302</v>
      </c>
      <c r="G313" s="41">
        <v>6.24</v>
      </c>
      <c r="H313" s="41">
        <v>46.5668</v>
      </c>
      <c r="I313" s="42">
        <v>2296.95</v>
      </c>
      <c r="J313" s="43">
        <v>46.566801</v>
      </c>
      <c r="K313" s="42">
        <v>2296.95</v>
      </c>
      <c r="L313" s="43">
        <f>J313/K313</f>
        <v>0.02027331940181545</v>
      </c>
      <c r="M313" s="40">
        <v>296.48</v>
      </c>
      <c r="N313" s="44">
        <f>L313*M313</f>
        <v>6.010633736250245</v>
      </c>
      <c r="O313" s="44">
        <f>L313*60*1000</f>
        <v>1216.3991641089272</v>
      </c>
      <c r="P313" s="45">
        <f>O313*M313/1000</f>
        <v>360.6380241750148</v>
      </c>
      <c r="R313" s="10"/>
      <c r="S313" s="10"/>
    </row>
    <row r="314" spans="1:19" s="9" customFormat="1" ht="12.75">
      <c r="A314" s="293"/>
      <c r="B314" s="25" t="s">
        <v>847</v>
      </c>
      <c r="C314" s="40">
        <v>40</v>
      </c>
      <c r="D314" s="40">
        <v>1992</v>
      </c>
      <c r="E314" s="41">
        <v>57.104</v>
      </c>
      <c r="F314" s="41">
        <v>5.049</v>
      </c>
      <c r="G314" s="41">
        <v>6.53</v>
      </c>
      <c r="H314" s="41">
        <v>45.525</v>
      </c>
      <c r="I314" s="42">
        <v>2235.4</v>
      </c>
      <c r="J314" s="43">
        <v>45.525</v>
      </c>
      <c r="K314" s="42">
        <v>2235.4</v>
      </c>
      <c r="L314" s="43">
        <v>0.02036548268766216</v>
      </c>
      <c r="M314" s="44">
        <v>229</v>
      </c>
      <c r="N314" s="44">
        <v>4.663695535474635</v>
      </c>
      <c r="O314" s="44">
        <v>1221.9289612597297</v>
      </c>
      <c r="P314" s="45">
        <v>279.8217321284781</v>
      </c>
      <c r="R314" s="10"/>
      <c r="S314" s="10"/>
    </row>
    <row r="315" spans="1:19" s="9" customFormat="1" ht="12.75">
      <c r="A315" s="293"/>
      <c r="B315" s="30" t="s">
        <v>661</v>
      </c>
      <c r="C315" s="89">
        <v>67</v>
      </c>
      <c r="D315" s="89">
        <v>1972</v>
      </c>
      <c r="E315" s="103">
        <f>F315+G315+H315</f>
        <v>85.7</v>
      </c>
      <c r="F315" s="103">
        <v>9.69</v>
      </c>
      <c r="G315" s="103">
        <v>10.4</v>
      </c>
      <c r="H315" s="103">
        <v>65.61</v>
      </c>
      <c r="I315" s="104">
        <v>3221.22</v>
      </c>
      <c r="J315" s="237">
        <v>65.61</v>
      </c>
      <c r="K315" s="104">
        <v>3221.22</v>
      </c>
      <c r="L315" s="124">
        <f>J315/K315</f>
        <v>0.020368059306722298</v>
      </c>
      <c r="M315" s="106">
        <v>315</v>
      </c>
      <c r="N315" s="107">
        <f>L315*M315</f>
        <v>6.415938681617524</v>
      </c>
      <c r="O315" s="107">
        <f>L315*60*1000</f>
        <v>1222.0835584033377</v>
      </c>
      <c r="P315" s="108">
        <f>O315*M315/1000</f>
        <v>384.95632089705134</v>
      </c>
      <c r="R315" s="10"/>
      <c r="S315" s="10"/>
    </row>
    <row r="316" spans="1:19" s="9" customFormat="1" ht="12.75" customHeight="1">
      <c r="A316" s="293"/>
      <c r="B316" s="130" t="s">
        <v>178</v>
      </c>
      <c r="C316" s="158">
        <v>50</v>
      </c>
      <c r="D316" s="40">
        <v>1971</v>
      </c>
      <c r="E316" s="41">
        <f>F316+G316+H316</f>
        <v>66.751999</v>
      </c>
      <c r="F316" s="131">
        <v>5.712000000000001</v>
      </c>
      <c r="G316" s="131">
        <v>8</v>
      </c>
      <c r="H316" s="131">
        <v>53.039999</v>
      </c>
      <c r="I316" s="132">
        <v>2601.9</v>
      </c>
      <c r="J316" s="131">
        <v>53.039999</v>
      </c>
      <c r="K316" s="132">
        <v>2601.9</v>
      </c>
      <c r="L316" s="43">
        <f>J316/K316</f>
        <v>0.020385102809485377</v>
      </c>
      <c r="M316" s="44">
        <v>313.375</v>
      </c>
      <c r="N316" s="44">
        <f>L316*M316</f>
        <v>6.38818159292248</v>
      </c>
      <c r="O316" s="44">
        <f>L316*60*1000</f>
        <v>1223.1061685691227</v>
      </c>
      <c r="P316" s="45">
        <f>O316*M316/1000</f>
        <v>383.2908955753488</v>
      </c>
      <c r="R316" s="10"/>
      <c r="S316" s="10"/>
    </row>
    <row r="317" spans="1:19" s="9" customFormat="1" ht="12.75">
      <c r="A317" s="293"/>
      <c r="B317" s="130" t="s">
        <v>472</v>
      </c>
      <c r="C317" s="158">
        <v>98</v>
      </c>
      <c r="D317" s="40">
        <v>1974</v>
      </c>
      <c r="E317" s="41">
        <f>F317+G317+H317</f>
        <v>97.900001</v>
      </c>
      <c r="F317" s="131">
        <v>6.348174</v>
      </c>
      <c r="G317" s="131">
        <v>16</v>
      </c>
      <c r="H317" s="131">
        <v>75.551827</v>
      </c>
      <c r="I317" s="132">
        <v>3705.7000000000003</v>
      </c>
      <c r="J317" s="131">
        <v>75.551827</v>
      </c>
      <c r="K317" s="132">
        <v>3705.7000000000003</v>
      </c>
      <c r="L317" s="43">
        <f>J317/K317</f>
        <v>0.020388004155760045</v>
      </c>
      <c r="M317" s="44">
        <v>313.375</v>
      </c>
      <c r="N317" s="44">
        <f>L317*M317</f>
        <v>6.389090802311304</v>
      </c>
      <c r="O317" s="44">
        <f>L317*60*1000</f>
        <v>1223.2802493456027</v>
      </c>
      <c r="P317" s="45">
        <f>O317*M317/1000</f>
        <v>383.3454481386782</v>
      </c>
      <c r="R317" s="10"/>
      <c r="S317" s="10"/>
    </row>
    <row r="318" spans="1:19" s="9" customFormat="1" ht="12.75">
      <c r="A318" s="293"/>
      <c r="B318" s="130" t="s">
        <v>183</v>
      </c>
      <c r="C318" s="158">
        <v>48</v>
      </c>
      <c r="D318" s="40">
        <v>1970</v>
      </c>
      <c r="E318" s="41">
        <f>F318+G318+H318</f>
        <v>62.02185</v>
      </c>
      <c r="F318" s="131">
        <v>4.111314</v>
      </c>
      <c r="G318" s="131">
        <v>7.68</v>
      </c>
      <c r="H318" s="131">
        <v>50.230536</v>
      </c>
      <c r="I318" s="132">
        <v>2597.12</v>
      </c>
      <c r="J318" s="131">
        <v>50.230536</v>
      </c>
      <c r="K318" s="132">
        <v>2461.48</v>
      </c>
      <c r="L318" s="43">
        <f>J318/K318</f>
        <v>0.020406639907697807</v>
      </c>
      <c r="M318" s="44">
        <v>313.375</v>
      </c>
      <c r="N318" s="44">
        <f>L318*M318</f>
        <v>6.3949307810748</v>
      </c>
      <c r="O318" s="44">
        <f>L318*60*1000</f>
        <v>1224.3983944618683</v>
      </c>
      <c r="P318" s="45">
        <f>O318*M318/1000</f>
        <v>383.695846864488</v>
      </c>
      <c r="R318" s="10"/>
      <c r="S318" s="10"/>
    </row>
    <row r="319" spans="1:19" s="9" customFormat="1" ht="12.75">
      <c r="A319" s="293"/>
      <c r="B319" s="130" t="s">
        <v>666</v>
      </c>
      <c r="C319" s="158">
        <v>50</v>
      </c>
      <c r="D319" s="40">
        <v>1973</v>
      </c>
      <c r="E319" s="41">
        <f>F319+G319+H319</f>
        <v>64.599998</v>
      </c>
      <c r="F319" s="131">
        <v>4.384572</v>
      </c>
      <c r="G319" s="131">
        <v>8</v>
      </c>
      <c r="H319" s="131">
        <v>52.215426</v>
      </c>
      <c r="I319" s="132">
        <v>2557.44</v>
      </c>
      <c r="J319" s="131">
        <v>52.215426</v>
      </c>
      <c r="K319" s="132">
        <v>2557.44</v>
      </c>
      <c r="L319" s="43">
        <f>J319/K319</f>
        <v>0.0204170678490991</v>
      </c>
      <c r="M319" s="44">
        <v>313.375</v>
      </c>
      <c r="N319" s="44">
        <f>L319*M319</f>
        <v>6.398198637211431</v>
      </c>
      <c r="O319" s="44">
        <f>L319*60*1000</f>
        <v>1225.024070945946</v>
      </c>
      <c r="P319" s="45">
        <f>O319*M319/1000</f>
        <v>383.89191823268584</v>
      </c>
      <c r="R319" s="10"/>
      <c r="S319" s="10"/>
    </row>
    <row r="320" spans="1:19" s="9" customFormat="1" ht="12.75" customHeight="1">
      <c r="A320" s="293"/>
      <c r="B320" s="25" t="s">
        <v>792</v>
      </c>
      <c r="C320" s="40">
        <v>48</v>
      </c>
      <c r="D320" s="40">
        <v>1961</v>
      </c>
      <c r="E320" s="41">
        <v>60.5</v>
      </c>
      <c r="F320" s="41">
        <v>3.9</v>
      </c>
      <c r="G320" s="41">
        <v>7.68</v>
      </c>
      <c r="H320" s="41">
        <v>48.9</v>
      </c>
      <c r="I320" s="143"/>
      <c r="J320" s="43">
        <v>48.9</v>
      </c>
      <c r="K320" s="42">
        <v>2394</v>
      </c>
      <c r="L320" s="43">
        <v>0.020426065162907268</v>
      </c>
      <c r="M320" s="44">
        <v>232.6</v>
      </c>
      <c r="N320" s="44">
        <v>4.75110275689223</v>
      </c>
      <c r="O320" s="44">
        <v>1225.563909774436</v>
      </c>
      <c r="P320" s="45">
        <v>285.0661654135338</v>
      </c>
      <c r="R320" s="10"/>
      <c r="S320" s="10"/>
    </row>
    <row r="321" spans="1:19" s="9" customFormat="1" ht="12.75">
      <c r="A321" s="293"/>
      <c r="B321" s="30" t="s">
        <v>421</v>
      </c>
      <c r="C321" s="89">
        <v>40</v>
      </c>
      <c r="D321" s="89">
        <v>1983</v>
      </c>
      <c r="E321" s="41">
        <v>56.16</v>
      </c>
      <c r="F321" s="41">
        <v>3.621</v>
      </c>
      <c r="G321" s="41">
        <v>6.4</v>
      </c>
      <c r="H321" s="41">
        <v>46.139</v>
      </c>
      <c r="I321" s="42">
        <v>2254.6</v>
      </c>
      <c r="J321" s="43">
        <v>46.139</v>
      </c>
      <c r="K321" s="42">
        <v>2254.6</v>
      </c>
      <c r="L321" s="43">
        <f>J321/K321</f>
        <v>0.020464383926195335</v>
      </c>
      <c r="M321" s="44">
        <v>336.265</v>
      </c>
      <c r="N321" s="44">
        <f>L321*M321</f>
        <v>6.881456060942074</v>
      </c>
      <c r="O321" s="44">
        <f>L321*60*1000</f>
        <v>1227.8630355717203</v>
      </c>
      <c r="P321" s="45">
        <f>O321*M321/1000</f>
        <v>412.8873636565245</v>
      </c>
      <c r="R321" s="10"/>
      <c r="S321" s="10"/>
    </row>
    <row r="322" spans="1:19" s="9" customFormat="1" ht="12.75">
      <c r="A322" s="293"/>
      <c r="B322" s="30" t="s">
        <v>463</v>
      </c>
      <c r="C322" s="89">
        <v>19</v>
      </c>
      <c r="D322" s="89">
        <v>1997</v>
      </c>
      <c r="E322" s="103">
        <f>F322+G322+H322</f>
        <v>27.86</v>
      </c>
      <c r="F322" s="103">
        <v>1.88</v>
      </c>
      <c r="G322" s="103">
        <v>3.04</v>
      </c>
      <c r="H322" s="103">
        <v>22.94</v>
      </c>
      <c r="I322" s="104">
        <v>1404.59</v>
      </c>
      <c r="J322" s="237">
        <v>22.94</v>
      </c>
      <c r="K322" s="104">
        <v>1116.22</v>
      </c>
      <c r="L322" s="124">
        <f>J322/K322</f>
        <v>0.02055150418376306</v>
      </c>
      <c r="M322" s="106">
        <v>315</v>
      </c>
      <c r="N322" s="107">
        <f>L322*M322</f>
        <v>6.4737238178853636</v>
      </c>
      <c r="O322" s="107">
        <f>L322*60*1000</f>
        <v>1233.0902510257836</v>
      </c>
      <c r="P322" s="108">
        <f>O322*M322/1000</f>
        <v>388.4234290731218</v>
      </c>
      <c r="R322" s="10"/>
      <c r="S322" s="10"/>
    </row>
    <row r="323" spans="1:19" s="9" customFormat="1" ht="12.75" customHeight="1">
      <c r="A323" s="293"/>
      <c r="B323" s="30" t="s">
        <v>555</v>
      </c>
      <c r="C323" s="89">
        <v>20</v>
      </c>
      <c r="D323" s="89">
        <v>2011</v>
      </c>
      <c r="E323" s="103">
        <v>27.456</v>
      </c>
      <c r="F323" s="103">
        <v>2.9432099999999997</v>
      </c>
      <c r="G323" s="103">
        <v>1.6</v>
      </c>
      <c r="H323" s="103">
        <v>22.912789999999998</v>
      </c>
      <c r="I323" s="162"/>
      <c r="J323" s="237">
        <v>22.912789999999998</v>
      </c>
      <c r="K323" s="104">
        <v>1113.2</v>
      </c>
      <c r="L323" s="124">
        <v>0.02058281530722242</v>
      </c>
      <c r="M323" s="106">
        <v>341.6</v>
      </c>
      <c r="N323" s="107">
        <v>7.031089708947179</v>
      </c>
      <c r="O323" s="107">
        <v>1234.9689184333452</v>
      </c>
      <c r="P323" s="108">
        <v>421.86538253683074</v>
      </c>
      <c r="R323" s="10"/>
      <c r="S323" s="10"/>
    </row>
    <row r="324" spans="1:19" s="9" customFormat="1" ht="12.75" customHeight="1">
      <c r="A324" s="293"/>
      <c r="B324" s="30" t="s">
        <v>904</v>
      </c>
      <c r="C324" s="89">
        <v>30</v>
      </c>
      <c r="D324" s="89" t="s">
        <v>30</v>
      </c>
      <c r="E324" s="103">
        <v>39.665</v>
      </c>
      <c r="F324" s="103">
        <v>1.8869999999999998</v>
      </c>
      <c r="G324" s="103">
        <v>4.8</v>
      </c>
      <c r="H324" s="103">
        <v>32.978</v>
      </c>
      <c r="I324" s="162"/>
      <c r="J324" s="237">
        <v>32.978</v>
      </c>
      <c r="K324" s="104">
        <v>1602.12</v>
      </c>
      <c r="L324" s="124">
        <v>0.020583976231493273</v>
      </c>
      <c r="M324" s="106">
        <v>341.6</v>
      </c>
      <c r="N324" s="107">
        <v>7.031486280678102</v>
      </c>
      <c r="O324" s="107">
        <v>1235.0385738895964</v>
      </c>
      <c r="P324" s="108">
        <v>421.8891768406861</v>
      </c>
      <c r="R324" s="10"/>
      <c r="S324" s="10"/>
    </row>
    <row r="325" spans="1:19" s="9" customFormat="1" ht="12.75">
      <c r="A325" s="293"/>
      <c r="B325" s="30" t="s">
        <v>460</v>
      </c>
      <c r="C325" s="89">
        <v>44</v>
      </c>
      <c r="D325" s="89">
        <v>1988</v>
      </c>
      <c r="E325" s="103">
        <f>F325+G325+H325</f>
        <v>58.6</v>
      </c>
      <c r="F325" s="103">
        <v>4.17</v>
      </c>
      <c r="G325" s="103">
        <v>7.12</v>
      </c>
      <c r="H325" s="103">
        <v>47.31</v>
      </c>
      <c r="I325" s="104">
        <v>2297.82</v>
      </c>
      <c r="J325" s="237">
        <v>47.31</v>
      </c>
      <c r="K325" s="104">
        <v>2297.82</v>
      </c>
      <c r="L325" s="124">
        <f>J325/K325</f>
        <v>0.020589080084601925</v>
      </c>
      <c r="M325" s="106">
        <v>315</v>
      </c>
      <c r="N325" s="107">
        <f>L325*M325</f>
        <v>6.485560226649606</v>
      </c>
      <c r="O325" s="107">
        <f>L325*60*1000</f>
        <v>1235.3448050761156</v>
      </c>
      <c r="P325" s="108">
        <f>O325*M325/1000</f>
        <v>389.1336135989764</v>
      </c>
      <c r="R325" s="10"/>
      <c r="S325" s="10"/>
    </row>
    <row r="326" spans="1:19" s="9" customFormat="1" ht="12.75">
      <c r="A326" s="293"/>
      <c r="B326" s="25" t="s">
        <v>275</v>
      </c>
      <c r="C326" s="40">
        <v>50</v>
      </c>
      <c r="D326" s="40">
        <v>1975</v>
      </c>
      <c r="E326" s="41">
        <v>60.1</v>
      </c>
      <c r="F326" s="41">
        <v>3.621</v>
      </c>
      <c r="G326" s="41">
        <v>5.202576</v>
      </c>
      <c r="H326" s="41">
        <v>51.27642</v>
      </c>
      <c r="I326" s="42">
        <v>2485.16</v>
      </c>
      <c r="J326" s="41">
        <v>51.2764</v>
      </c>
      <c r="K326" s="42">
        <v>2485.16</v>
      </c>
      <c r="L326" s="43">
        <v>0.02063303771185759</v>
      </c>
      <c r="M326" s="41">
        <v>238.165</v>
      </c>
      <c r="N326" s="44">
        <v>4.9140674266445625</v>
      </c>
      <c r="O326" s="44">
        <v>1237.9822627114554</v>
      </c>
      <c r="P326" s="45">
        <v>294.84404559867374</v>
      </c>
      <c r="R326" s="10"/>
      <c r="S326" s="10"/>
    </row>
    <row r="327" spans="1:19" s="9" customFormat="1" ht="11.25" customHeight="1">
      <c r="A327" s="293"/>
      <c r="B327" s="130" t="s">
        <v>362</v>
      </c>
      <c r="C327" s="158">
        <v>40</v>
      </c>
      <c r="D327" s="40">
        <v>1986</v>
      </c>
      <c r="E327" s="41">
        <f>F327+G327+H327</f>
        <v>58.198999</v>
      </c>
      <c r="F327" s="131">
        <v>4.566897</v>
      </c>
      <c r="G327" s="131">
        <v>6.4</v>
      </c>
      <c r="H327" s="131">
        <v>47.232102000000005</v>
      </c>
      <c r="I327" s="132">
        <v>2285.9500000000003</v>
      </c>
      <c r="J327" s="131">
        <v>47.232102000000005</v>
      </c>
      <c r="K327" s="132">
        <v>2285.9500000000003</v>
      </c>
      <c r="L327" s="43">
        <f>J327/K327</f>
        <v>0.020661913865132657</v>
      </c>
      <c r="M327" s="44">
        <v>313.375</v>
      </c>
      <c r="N327" s="44">
        <f>L327*M327</f>
        <v>6.474927257485946</v>
      </c>
      <c r="O327" s="44">
        <f>L327*60*1000</f>
        <v>1239.7148319079595</v>
      </c>
      <c r="P327" s="45">
        <f>O327*M327/1000</f>
        <v>388.4956354491568</v>
      </c>
      <c r="R327" s="10"/>
      <c r="S327" s="10"/>
    </row>
    <row r="328" spans="1:19" s="9" customFormat="1" ht="12.75" customHeight="1">
      <c r="A328" s="293"/>
      <c r="B328" s="30" t="s">
        <v>461</v>
      </c>
      <c r="C328" s="89">
        <v>45</v>
      </c>
      <c r="D328" s="89">
        <v>1981</v>
      </c>
      <c r="E328" s="103">
        <f>F328+G328+H328</f>
        <v>57.800000000000004</v>
      </c>
      <c r="F328" s="103">
        <v>4.09</v>
      </c>
      <c r="G328" s="103">
        <v>7.12</v>
      </c>
      <c r="H328" s="103">
        <v>46.59</v>
      </c>
      <c r="I328" s="104">
        <v>2250.72</v>
      </c>
      <c r="J328" s="237">
        <v>46.59</v>
      </c>
      <c r="K328" s="104">
        <v>2250.72</v>
      </c>
      <c r="L328" s="124">
        <f>J328/K328</f>
        <v>0.020700042653017704</v>
      </c>
      <c r="M328" s="106">
        <v>315</v>
      </c>
      <c r="N328" s="107">
        <f>L328*M328</f>
        <v>6.520513435700577</v>
      </c>
      <c r="O328" s="107">
        <f>L328*60*1000</f>
        <v>1242.0025591810622</v>
      </c>
      <c r="P328" s="108">
        <f>O328*M328/1000</f>
        <v>391.23080614203457</v>
      </c>
      <c r="Q328" s="11"/>
      <c r="R328" s="10"/>
      <c r="S328" s="10"/>
    </row>
    <row r="329" spans="1:19" s="9" customFormat="1" ht="12.75" customHeight="1">
      <c r="A329" s="293"/>
      <c r="B329" s="30" t="s">
        <v>462</v>
      </c>
      <c r="C329" s="89">
        <v>50</v>
      </c>
      <c r="D329" s="89">
        <v>1992</v>
      </c>
      <c r="E329" s="103">
        <f>F329+G329+H329</f>
        <v>59.7</v>
      </c>
      <c r="F329" s="103">
        <v>3.94</v>
      </c>
      <c r="G329" s="103">
        <v>7.84</v>
      </c>
      <c r="H329" s="103">
        <v>47.92</v>
      </c>
      <c r="I329" s="104">
        <v>2313.92</v>
      </c>
      <c r="J329" s="237">
        <v>47.92</v>
      </c>
      <c r="K329" s="104">
        <v>2313.92</v>
      </c>
      <c r="L329" s="124">
        <f>J329/K329</f>
        <v>0.020709445443230536</v>
      </c>
      <c r="M329" s="106">
        <v>315</v>
      </c>
      <c r="N329" s="107">
        <f>L329*M329</f>
        <v>6.5234753146176185</v>
      </c>
      <c r="O329" s="107">
        <f>L329*60*1000</f>
        <v>1242.566726593832</v>
      </c>
      <c r="P329" s="108">
        <f>O329*M329/1000</f>
        <v>391.40851887705713</v>
      </c>
      <c r="Q329" s="11"/>
      <c r="R329" s="10"/>
      <c r="S329" s="10"/>
    </row>
    <row r="330" spans="1:19" s="9" customFormat="1" ht="12.75" customHeight="1">
      <c r="A330" s="293"/>
      <c r="B330" s="25" t="s">
        <v>793</v>
      </c>
      <c r="C330" s="40">
        <v>60</v>
      </c>
      <c r="D330" s="40">
        <v>1966</v>
      </c>
      <c r="E330" s="41">
        <v>70.2</v>
      </c>
      <c r="F330" s="41">
        <v>4.5</v>
      </c>
      <c r="G330" s="41">
        <v>9.6</v>
      </c>
      <c r="H330" s="41">
        <v>56</v>
      </c>
      <c r="I330" s="143"/>
      <c r="J330" s="43">
        <v>56</v>
      </c>
      <c r="K330" s="42">
        <v>2701</v>
      </c>
      <c r="L330" s="43">
        <v>0.02073306182895224</v>
      </c>
      <c r="M330" s="44">
        <v>232.6</v>
      </c>
      <c r="N330" s="44">
        <v>4.822510181414291</v>
      </c>
      <c r="O330" s="44">
        <v>1243.9837097371344</v>
      </c>
      <c r="P330" s="45">
        <v>289.3506108848575</v>
      </c>
      <c r="R330" s="10"/>
      <c r="S330" s="10"/>
    </row>
    <row r="331" spans="1:19" s="9" customFormat="1" ht="12.75" customHeight="1">
      <c r="A331" s="293"/>
      <c r="B331" s="30" t="s">
        <v>662</v>
      </c>
      <c r="C331" s="89">
        <v>44</v>
      </c>
      <c r="D331" s="89">
        <v>1977</v>
      </c>
      <c r="E331" s="103">
        <f>F331+G331+H331</f>
        <v>58.29</v>
      </c>
      <c r="F331" s="103">
        <v>5.91</v>
      </c>
      <c r="G331" s="103">
        <v>6.88</v>
      </c>
      <c r="H331" s="103">
        <v>45.5</v>
      </c>
      <c r="I331" s="104">
        <v>2320.79</v>
      </c>
      <c r="J331" s="237">
        <v>45.5</v>
      </c>
      <c r="K331" s="104">
        <v>2193.02</v>
      </c>
      <c r="L331" s="124">
        <f>J331/K331</f>
        <v>0.02074764480032102</v>
      </c>
      <c r="M331" s="106">
        <v>315</v>
      </c>
      <c r="N331" s="107">
        <f>L331*M331</f>
        <v>6.535508112101121</v>
      </c>
      <c r="O331" s="107">
        <f>L331*60*1000</f>
        <v>1244.858688019261</v>
      </c>
      <c r="P331" s="108">
        <f>O331*M331/1000</f>
        <v>392.13048672606726</v>
      </c>
      <c r="R331" s="10"/>
      <c r="S331" s="10"/>
    </row>
    <row r="332" spans="1:19" s="9" customFormat="1" ht="12.75" customHeight="1">
      <c r="A332" s="293"/>
      <c r="B332" s="130" t="s">
        <v>173</v>
      </c>
      <c r="C332" s="158">
        <v>59</v>
      </c>
      <c r="D332" s="40">
        <v>1991</v>
      </c>
      <c r="E332" s="41">
        <f>F332+G332+H332</f>
        <v>65.535997</v>
      </c>
      <c r="F332" s="131">
        <v>5.053692</v>
      </c>
      <c r="G332" s="131">
        <v>9.6</v>
      </c>
      <c r="H332" s="131">
        <v>50.882304999999995</v>
      </c>
      <c r="I332" s="132">
        <v>2442.55</v>
      </c>
      <c r="J332" s="131">
        <v>50.882304999999995</v>
      </c>
      <c r="K332" s="132">
        <v>2442.55</v>
      </c>
      <c r="L332" s="43">
        <f>J332/K332</f>
        <v>0.020831632924607477</v>
      </c>
      <c r="M332" s="44">
        <v>313.375</v>
      </c>
      <c r="N332" s="44">
        <f>L332*M332</f>
        <v>6.528112967748868</v>
      </c>
      <c r="O332" s="44">
        <f>L332*60*1000</f>
        <v>1249.8979754764484</v>
      </c>
      <c r="P332" s="45">
        <f>O332*M332/1000</f>
        <v>391.686778064932</v>
      </c>
      <c r="R332" s="10"/>
      <c r="S332" s="10"/>
    </row>
    <row r="333" spans="1:19" s="9" customFormat="1" ht="12.75" customHeight="1">
      <c r="A333" s="293"/>
      <c r="B333" s="25" t="s">
        <v>794</v>
      </c>
      <c r="C333" s="40">
        <v>64</v>
      </c>
      <c r="D333" s="40">
        <v>1961</v>
      </c>
      <c r="E333" s="41">
        <v>75.2</v>
      </c>
      <c r="F333" s="41">
        <v>3.3</v>
      </c>
      <c r="G333" s="41">
        <v>10.24</v>
      </c>
      <c r="H333" s="41">
        <v>61.6</v>
      </c>
      <c r="I333" s="143"/>
      <c r="J333" s="43">
        <v>61.6</v>
      </c>
      <c r="K333" s="42">
        <v>2955</v>
      </c>
      <c r="L333" s="43">
        <v>0.020846023688663284</v>
      </c>
      <c r="M333" s="44">
        <v>232.6</v>
      </c>
      <c r="N333" s="44">
        <v>4.84878510998308</v>
      </c>
      <c r="O333" s="44">
        <v>1250.7614213197971</v>
      </c>
      <c r="P333" s="45">
        <v>290.9271065989848</v>
      </c>
      <c r="R333" s="10"/>
      <c r="S333" s="10"/>
    </row>
    <row r="334" spans="1:19" s="9" customFormat="1" ht="12.75" customHeight="1">
      <c r="A334" s="293"/>
      <c r="B334" s="30" t="s">
        <v>663</v>
      </c>
      <c r="C334" s="89">
        <v>30</v>
      </c>
      <c r="D334" s="89">
        <v>1990</v>
      </c>
      <c r="E334" s="103">
        <f>F334+G334+H334</f>
        <v>41.3</v>
      </c>
      <c r="F334" s="103">
        <v>2.71</v>
      </c>
      <c r="G334" s="103">
        <v>4.8</v>
      </c>
      <c r="H334" s="103">
        <v>33.79</v>
      </c>
      <c r="I334" s="104">
        <v>1620.63</v>
      </c>
      <c r="J334" s="237">
        <v>33.79</v>
      </c>
      <c r="K334" s="104">
        <v>1620.63</v>
      </c>
      <c r="L334" s="124">
        <f>J334/K334</f>
        <v>0.02084991639053948</v>
      </c>
      <c r="M334" s="106">
        <v>315</v>
      </c>
      <c r="N334" s="107">
        <f>L334*M334</f>
        <v>6.567723663019936</v>
      </c>
      <c r="O334" s="107">
        <f>L334*60*1000</f>
        <v>1250.9949834323688</v>
      </c>
      <c r="P334" s="108">
        <f>O334*M334/1000</f>
        <v>394.06341978119616</v>
      </c>
      <c r="R334" s="10"/>
      <c r="S334" s="10"/>
    </row>
    <row r="335" spans="1:19" s="9" customFormat="1" ht="12.75" customHeight="1">
      <c r="A335" s="293"/>
      <c r="B335" s="30" t="s">
        <v>905</v>
      </c>
      <c r="C335" s="89">
        <v>40</v>
      </c>
      <c r="D335" s="89" t="s">
        <v>30</v>
      </c>
      <c r="E335" s="103">
        <v>57</v>
      </c>
      <c r="F335" s="103">
        <v>2.97075</v>
      </c>
      <c r="G335" s="103">
        <v>6.4</v>
      </c>
      <c r="H335" s="103">
        <v>47.62925</v>
      </c>
      <c r="I335" s="162"/>
      <c r="J335" s="237">
        <v>47.62925</v>
      </c>
      <c r="K335" s="104">
        <v>2283.76</v>
      </c>
      <c r="L335" s="124">
        <v>0.0208556284373139</v>
      </c>
      <c r="M335" s="106">
        <v>341.6</v>
      </c>
      <c r="N335" s="107">
        <v>7.124282674186429</v>
      </c>
      <c r="O335" s="107">
        <v>1251.337706238834</v>
      </c>
      <c r="P335" s="108">
        <v>427.4569604511857</v>
      </c>
      <c r="R335" s="10"/>
      <c r="S335" s="10"/>
    </row>
    <row r="336" spans="1:19" s="9" customFormat="1" ht="12.75" customHeight="1">
      <c r="A336" s="293"/>
      <c r="B336" s="30" t="s">
        <v>906</v>
      </c>
      <c r="C336" s="89">
        <v>40</v>
      </c>
      <c r="D336" s="89" t="s">
        <v>30</v>
      </c>
      <c r="E336" s="103">
        <v>56</v>
      </c>
      <c r="F336" s="103">
        <v>3.0599999999999996</v>
      </c>
      <c r="G336" s="103">
        <v>6.4</v>
      </c>
      <c r="H336" s="103">
        <v>46.54</v>
      </c>
      <c r="I336" s="162"/>
      <c r="J336" s="237">
        <v>46.54</v>
      </c>
      <c r="K336" s="104">
        <v>2231.32</v>
      </c>
      <c r="L336" s="124">
        <v>0.020857608948962943</v>
      </c>
      <c r="M336" s="106">
        <v>341.6</v>
      </c>
      <c r="N336" s="107">
        <v>7.124959216965742</v>
      </c>
      <c r="O336" s="107">
        <v>1251.4565369377765</v>
      </c>
      <c r="P336" s="108">
        <v>427.4975530179445</v>
      </c>
      <c r="R336" s="10"/>
      <c r="S336" s="10"/>
    </row>
    <row r="337" spans="1:19" s="9" customFormat="1" ht="12.75" customHeight="1">
      <c r="A337" s="293"/>
      <c r="B337" s="130" t="s">
        <v>361</v>
      </c>
      <c r="C337" s="158">
        <v>51</v>
      </c>
      <c r="D337" s="40">
        <v>1972</v>
      </c>
      <c r="E337" s="41">
        <f>F337+G337+H337</f>
        <v>67.398</v>
      </c>
      <c r="F337" s="131">
        <v>4.9215</v>
      </c>
      <c r="G337" s="131">
        <v>8</v>
      </c>
      <c r="H337" s="131">
        <v>54.476499999999994</v>
      </c>
      <c r="I337" s="132">
        <v>2608.15</v>
      </c>
      <c r="J337" s="131">
        <v>54.476499999999994</v>
      </c>
      <c r="K337" s="132">
        <v>2608.15</v>
      </c>
      <c r="L337" s="43">
        <f>J337/K337</f>
        <v>0.02088702720319</v>
      </c>
      <c r="M337" s="44">
        <v>313.375</v>
      </c>
      <c r="N337" s="44">
        <f>L337*M337</f>
        <v>6.545472149799666</v>
      </c>
      <c r="O337" s="44">
        <f>L337*60*1000</f>
        <v>1253.2216321913997</v>
      </c>
      <c r="P337" s="45">
        <f>O337*M337/1000</f>
        <v>392.7283289879799</v>
      </c>
      <c r="R337" s="10"/>
      <c r="S337" s="10"/>
    </row>
    <row r="338" spans="1:19" s="9" customFormat="1" ht="12.75">
      <c r="A338" s="293"/>
      <c r="B338" s="30" t="s">
        <v>420</v>
      </c>
      <c r="C338" s="89">
        <v>50</v>
      </c>
      <c r="D338" s="89">
        <v>1980</v>
      </c>
      <c r="E338" s="41">
        <v>75.653</v>
      </c>
      <c r="F338" s="41">
        <v>4.641</v>
      </c>
      <c r="G338" s="41">
        <v>8</v>
      </c>
      <c r="H338" s="41">
        <v>63.012</v>
      </c>
      <c r="I338" s="42">
        <v>3015.29</v>
      </c>
      <c r="J338" s="43">
        <v>63.012</v>
      </c>
      <c r="K338" s="42">
        <v>3015.29</v>
      </c>
      <c r="L338" s="43">
        <f>J338/K338</f>
        <v>0.020897492446829327</v>
      </c>
      <c r="M338" s="44">
        <v>336.265</v>
      </c>
      <c r="N338" s="44">
        <f>L338*M338</f>
        <v>7.027095297633063</v>
      </c>
      <c r="O338" s="44">
        <f>L338*60*1000</f>
        <v>1253.8495468097597</v>
      </c>
      <c r="P338" s="45">
        <f>O338*M338/1000</f>
        <v>421.62571785798383</v>
      </c>
      <c r="R338" s="10"/>
      <c r="S338" s="10"/>
    </row>
    <row r="339" spans="1:19" s="9" customFormat="1" ht="12.75" customHeight="1">
      <c r="A339" s="293"/>
      <c r="B339" s="30" t="s">
        <v>464</v>
      </c>
      <c r="C339" s="89">
        <v>30</v>
      </c>
      <c r="D339" s="89">
        <v>1988</v>
      </c>
      <c r="E339" s="103">
        <f>F339+G339+H339</f>
        <v>41.7</v>
      </c>
      <c r="F339" s="103">
        <v>2.81</v>
      </c>
      <c r="G339" s="103">
        <v>4.8</v>
      </c>
      <c r="H339" s="103">
        <v>34.09</v>
      </c>
      <c r="I339" s="104">
        <v>1627.91</v>
      </c>
      <c r="J339" s="237">
        <v>34.09</v>
      </c>
      <c r="K339" s="104">
        <v>1627.91</v>
      </c>
      <c r="L339" s="124">
        <f>J339/K339</f>
        <v>0.020940961109643656</v>
      </c>
      <c r="M339" s="106">
        <v>315</v>
      </c>
      <c r="N339" s="107">
        <f>L339*M339</f>
        <v>6.596402749537751</v>
      </c>
      <c r="O339" s="107">
        <f>L339*60*1000</f>
        <v>1256.4576665786194</v>
      </c>
      <c r="P339" s="108">
        <f>O339*M339/1000</f>
        <v>395.78416497226516</v>
      </c>
      <c r="R339" s="10"/>
      <c r="S339" s="10"/>
    </row>
    <row r="340" spans="1:19" s="9" customFormat="1" ht="12.75" customHeight="1">
      <c r="A340" s="293"/>
      <c r="B340" s="30" t="s">
        <v>354</v>
      </c>
      <c r="C340" s="89">
        <v>30</v>
      </c>
      <c r="D340" s="89">
        <v>1990</v>
      </c>
      <c r="E340" s="103">
        <f>F340+G340+H340</f>
        <v>39.33</v>
      </c>
      <c r="F340" s="103">
        <v>2.9</v>
      </c>
      <c r="G340" s="103">
        <v>4.8</v>
      </c>
      <c r="H340" s="103">
        <v>31.63</v>
      </c>
      <c r="I340" s="104">
        <v>1510.09</v>
      </c>
      <c r="J340" s="237">
        <v>31.63</v>
      </c>
      <c r="K340" s="104">
        <v>1510.09</v>
      </c>
      <c r="L340" s="124">
        <f>J340/K340</f>
        <v>0.020945771444086114</v>
      </c>
      <c r="M340" s="106">
        <v>315</v>
      </c>
      <c r="N340" s="107">
        <f>L340*M340</f>
        <v>6.597918004887126</v>
      </c>
      <c r="O340" s="107">
        <f>L340*60*1000</f>
        <v>1256.746286645167</v>
      </c>
      <c r="P340" s="108">
        <f>O340*M340/1000</f>
        <v>395.8750802932276</v>
      </c>
      <c r="R340" s="10"/>
      <c r="S340" s="10"/>
    </row>
    <row r="341" spans="1:19" s="9" customFormat="1" ht="12.75">
      <c r="A341" s="293"/>
      <c r="B341" s="25" t="s">
        <v>592</v>
      </c>
      <c r="C341" s="40">
        <v>73</v>
      </c>
      <c r="D341" s="40">
        <v>1988</v>
      </c>
      <c r="E341" s="41">
        <v>125.20923</v>
      </c>
      <c r="F341" s="41">
        <v>14.18209</v>
      </c>
      <c r="G341" s="41">
        <v>10.808</v>
      </c>
      <c r="H341" s="41">
        <f>E341-F341-G341</f>
        <v>100.21914000000001</v>
      </c>
      <c r="I341" s="42">
        <v>4778.01</v>
      </c>
      <c r="J341" s="43">
        <f>H341</f>
        <v>100.21914000000001</v>
      </c>
      <c r="K341" s="42">
        <f>I341</f>
        <v>4778.01</v>
      </c>
      <c r="L341" s="43">
        <f>J341/K341</f>
        <v>0.02097507958334118</v>
      </c>
      <c r="M341" s="44">
        <v>278.39</v>
      </c>
      <c r="N341" s="44">
        <f>L341*M341</f>
        <v>5.839252405206351</v>
      </c>
      <c r="O341" s="44">
        <f>L341*60*1000</f>
        <v>1258.504775000471</v>
      </c>
      <c r="P341" s="45">
        <f>O341*M341/1000</f>
        <v>350.3551443123811</v>
      </c>
      <c r="R341" s="10"/>
      <c r="S341" s="10"/>
    </row>
    <row r="342" spans="1:19" s="9" customFormat="1" ht="12.75">
      <c r="A342" s="293"/>
      <c r="B342" s="130" t="s">
        <v>179</v>
      </c>
      <c r="C342" s="158">
        <v>30</v>
      </c>
      <c r="D342" s="40">
        <v>1990</v>
      </c>
      <c r="E342" s="41">
        <f>F342+G342+H342</f>
        <v>42.391998</v>
      </c>
      <c r="F342" s="131">
        <v>3.6975000000000002</v>
      </c>
      <c r="G342" s="131">
        <v>4.8</v>
      </c>
      <c r="H342" s="131">
        <v>33.894498</v>
      </c>
      <c r="I342" s="132">
        <v>1613.04</v>
      </c>
      <c r="J342" s="131">
        <v>33.894498</v>
      </c>
      <c r="K342" s="132">
        <v>1613.04</v>
      </c>
      <c r="L342" s="43">
        <f>J342/K342</f>
        <v>0.021012806873977087</v>
      </c>
      <c r="M342" s="44">
        <v>313.375</v>
      </c>
      <c r="N342" s="44">
        <f>L342*M342</f>
        <v>6.58488835413257</v>
      </c>
      <c r="O342" s="44">
        <f>L342*60*1000</f>
        <v>1260.768412438625</v>
      </c>
      <c r="P342" s="45">
        <f>O342*M342/1000</f>
        <v>395.0933012479541</v>
      </c>
      <c r="R342" s="10"/>
      <c r="S342" s="10"/>
    </row>
    <row r="343" spans="1:19" s="9" customFormat="1" ht="12.75">
      <c r="A343" s="293"/>
      <c r="B343" s="30" t="s">
        <v>424</v>
      </c>
      <c r="C343" s="89">
        <v>40</v>
      </c>
      <c r="D343" s="89">
        <v>1979</v>
      </c>
      <c r="E343" s="41">
        <v>56.634</v>
      </c>
      <c r="F343" s="41">
        <v>3.825</v>
      </c>
      <c r="G343" s="41">
        <v>6.24</v>
      </c>
      <c r="H343" s="41">
        <v>46.569</v>
      </c>
      <c r="I343" s="42">
        <v>2257.74</v>
      </c>
      <c r="J343" s="43">
        <v>46.31</v>
      </c>
      <c r="K343" s="42">
        <v>2180.68</v>
      </c>
      <c r="L343" s="43">
        <f>J343/K343</f>
        <v>0.021236495038244953</v>
      </c>
      <c r="M343" s="44">
        <v>336.265</v>
      </c>
      <c r="N343" s="44">
        <f>L343*M343</f>
        <v>7.141090004035439</v>
      </c>
      <c r="O343" s="44">
        <f>L343*60*1000</f>
        <v>1274.1897022946973</v>
      </c>
      <c r="P343" s="45">
        <f>O343*M343/1000</f>
        <v>428.46540024212635</v>
      </c>
      <c r="R343" s="10"/>
      <c r="S343" s="10"/>
    </row>
    <row r="344" spans="1:19" s="9" customFormat="1" ht="12.75">
      <c r="A344" s="293"/>
      <c r="B344" s="130" t="s">
        <v>667</v>
      </c>
      <c r="C344" s="158">
        <v>77</v>
      </c>
      <c r="D344" s="40">
        <v>1971</v>
      </c>
      <c r="E344" s="41">
        <f>F344+G344+H344</f>
        <v>102.927197</v>
      </c>
      <c r="F344" s="131">
        <v>9.171432</v>
      </c>
      <c r="G344" s="131">
        <v>12.48</v>
      </c>
      <c r="H344" s="131">
        <v>81.275765</v>
      </c>
      <c r="I344" s="132">
        <v>3898.9700000000003</v>
      </c>
      <c r="J344" s="131">
        <v>81.275765</v>
      </c>
      <c r="K344" s="132">
        <v>3779.05</v>
      </c>
      <c r="L344" s="43">
        <f>J344/K344</f>
        <v>0.021506930313173946</v>
      </c>
      <c r="M344" s="44">
        <v>313.375</v>
      </c>
      <c r="N344" s="44">
        <f>L344*M344</f>
        <v>6.739734286890886</v>
      </c>
      <c r="O344" s="44">
        <f>L344*60*1000</f>
        <v>1290.4158187904366</v>
      </c>
      <c r="P344" s="45">
        <f>O344*M344/1000</f>
        <v>404.38405721345305</v>
      </c>
      <c r="R344" s="10"/>
      <c r="S344" s="10"/>
    </row>
    <row r="345" spans="1:19" s="9" customFormat="1" ht="12.75" customHeight="1">
      <c r="A345" s="293"/>
      <c r="B345" s="25" t="s">
        <v>82</v>
      </c>
      <c r="C345" s="40">
        <v>50</v>
      </c>
      <c r="D345" s="40">
        <v>1988</v>
      </c>
      <c r="E345" s="41">
        <v>94.13</v>
      </c>
      <c r="F345" s="41">
        <v>8.72</v>
      </c>
      <c r="G345" s="41">
        <v>8</v>
      </c>
      <c r="H345" s="41">
        <f>E345-F345-G345</f>
        <v>77.41</v>
      </c>
      <c r="I345" s="42">
        <v>3582.3</v>
      </c>
      <c r="J345" s="43">
        <f>H345/I345*K345</f>
        <v>77.41</v>
      </c>
      <c r="K345" s="42">
        <v>3582.3</v>
      </c>
      <c r="L345" s="43">
        <f>J345/K345</f>
        <v>0.021609022136616137</v>
      </c>
      <c r="M345" s="44">
        <v>316.7540000000001</v>
      </c>
      <c r="N345" s="44">
        <f>L345*M345</f>
        <v>6.84474419786171</v>
      </c>
      <c r="O345" s="44">
        <f>L345*60*1000</f>
        <v>1296.5413281969682</v>
      </c>
      <c r="P345" s="45">
        <f>O345*M345/1000</f>
        <v>410.68465187170256</v>
      </c>
      <c r="R345" s="10"/>
      <c r="S345" s="10"/>
    </row>
    <row r="346" spans="1:19" s="9" customFormat="1" ht="12.75">
      <c r="A346" s="293"/>
      <c r="B346" s="25" t="s">
        <v>795</v>
      </c>
      <c r="C346" s="40">
        <v>30</v>
      </c>
      <c r="D346" s="40">
        <v>1972</v>
      </c>
      <c r="E346" s="41">
        <v>43.6</v>
      </c>
      <c r="F346" s="41">
        <v>1.68</v>
      </c>
      <c r="G346" s="41">
        <v>4.72</v>
      </c>
      <c r="H346" s="41">
        <v>37.2</v>
      </c>
      <c r="I346" s="143"/>
      <c r="J346" s="43">
        <v>37.2</v>
      </c>
      <c r="K346" s="42">
        <v>1717</v>
      </c>
      <c r="L346" s="43">
        <v>0.021665695981362844</v>
      </c>
      <c r="M346" s="44">
        <v>232.6</v>
      </c>
      <c r="N346" s="44">
        <v>5.039440885264997</v>
      </c>
      <c r="O346" s="44">
        <v>1299.9417588817705</v>
      </c>
      <c r="P346" s="45">
        <v>302.3664531158998</v>
      </c>
      <c r="Q346" s="11"/>
      <c r="R346" s="10"/>
      <c r="S346" s="10"/>
    </row>
    <row r="347" spans="1:19" s="9" customFormat="1" ht="12.75" customHeight="1">
      <c r="A347" s="293"/>
      <c r="B347" s="25" t="s">
        <v>796</v>
      </c>
      <c r="C347" s="40">
        <v>64</v>
      </c>
      <c r="D347" s="40">
        <v>1961</v>
      </c>
      <c r="E347" s="41">
        <v>81.79</v>
      </c>
      <c r="F347" s="41">
        <v>5.9</v>
      </c>
      <c r="G347" s="41">
        <v>10.24</v>
      </c>
      <c r="H347" s="41">
        <v>64.1</v>
      </c>
      <c r="I347" s="143"/>
      <c r="J347" s="43">
        <v>64.1</v>
      </c>
      <c r="K347" s="42">
        <v>2956</v>
      </c>
      <c r="L347" s="43">
        <v>0.02168470906630582</v>
      </c>
      <c r="M347" s="44">
        <v>232.6</v>
      </c>
      <c r="N347" s="44">
        <v>5.0438633288227335</v>
      </c>
      <c r="O347" s="44">
        <v>1301.0825439783491</v>
      </c>
      <c r="P347" s="45">
        <v>302.631799729364</v>
      </c>
      <c r="R347" s="10"/>
      <c r="S347" s="10"/>
    </row>
    <row r="348" spans="1:19" s="9" customFormat="1" ht="12.75">
      <c r="A348" s="293"/>
      <c r="B348" s="30" t="s">
        <v>423</v>
      </c>
      <c r="C348" s="89">
        <v>40</v>
      </c>
      <c r="D348" s="89">
        <v>1984</v>
      </c>
      <c r="E348" s="41">
        <v>58.857</v>
      </c>
      <c r="F348" s="41">
        <v>3.162</v>
      </c>
      <c r="G348" s="41">
        <v>6.4</v>
      </c>
      <c r="H348" s="41">
        <v>49.295</v>
      </c>
      <c r="I348" s="42">
        <v>2269.42</v>
      </c>
      <c r="J348" s="43">
        <v>47.6</v>
      </c>
      <c r="K348" s="42">
        <v>2191.39</v>
      </c>
      <c r="L348" s="43">
        <f>J348/K348</f>
        <v>0.021721373192357365</v>
      </c>
      <c r="M348" s="44">
        <v>336.265</v>
      </c>
      <c r="N348" s="44">
        <f>L348*M348</f>
        <v>7.304137556528049</v>
      </c>
      <c r="O348" s="44">
        <f>L348*60*1000</f>
        <v>1303.282391541442</v>
      </c>
      <c r="P348" s="45">
        <f>O348*M348/1000</f>
        <v>438.2482533916829</v>
      </c>
      <c r="R348" s="10"/>
      <c r="S348" s="10"/>
    </row>
    <row r="349" spans="1:19" s="9" customFormat="1" ht="12.75">
      <c r="A349" s="293"/>
      <c r="B349" s="130" t="s">
        <v>471</v>
      </c>
      <c r="C349" s="158">
        <v>50</v>
      </c>
      <c r="D349" s="40">
        <v>1970</v>
      </c>
      <c r="E349" s="41">
        <f>F349+G349+H349</f>
        <v>69.256002</v>
      </c>
      <c r="F349" s="131">
        <v>3.8505000000000003</v>
      </c>
      <c r="G349" s="131">
        <v>8</v>
      </c>
      <c r="H349" s="131">
        <v>57.405502</v>
      </c>
      <c r="I349" s="132">
        <v>2636.4700000000003</v>
      </c>
      <c r="J349" s="131">
        <v>57.405502</v>
      </c>
      <c r="K349" s="132">
        <v>2636.4700000000003</v>
      </c>
      <c r="L349" s="43">
        <f>J349/K349</f>
        <v>0.02177362230558284</v>
      </c>
      <c r="M349" s="44">
        <v>313.375</v>
      </c>
      <c r="N349" s="44">
        <f>L349*M349</f>
        <v>6.823308890012022</v>
      </c>
      <c r="O349" s="44">
        <f>L349*60*1000</f>
        <v>1306.4173383349705</v>
      </c>
      <c r="P349" s="45">
        <f>O349*M349/1000</f>
        <v>409.39853340072136</v>
      </c>
      <c r="R349" s="10"/>
      <c r="S349" s="10"/>
    </row>
    <row r="350" spans="1:19" s="9" customFormat="1" ht="12.75">
      <c r="A350" s="293"/>
      <c r="B350" s="25" t="s">
        <v>797</v>
      </c>
      <c r="C350" s="40">
        <v>30</v>
      </c>
      <c r="D350" s="40">
        <v>1970</v>
      </c>
      <c r="E350" s="41">
        <v>46</v>
      </c>
      <c r="F350" s="41">
        <v>3.7</v>
      </c>
      <c r="G350" s="41">
        <v>4.8</v>
      </c>
      <c r="H350" s="41">
        <v>37.7</v>
      </c>
      <c r="I350" s="143"/>
      <c r="J350" s="43">
        <v>37.7</v>
      </c>
      <c r="K350" s="42">
        <v>1727</v>
      </c>
      <c r="L350" s="43">
        <v>0.021829762594093804</v>
      </c>
      <c r="M350" s="44">
        <v>232.6</v>
      </c>
      <c r="N350" s="44">
        <v>5.077602779386218</v>
      </c>
      <c r="O350" s="44">
        <v>1309.7857556456283</v>
      </c>
      <c r="P350" s="45">
        <v>304.65616676317313</v>
      </c>
      <c r="Q350" s="11"/>
      <c r="R350" s="10"/>
      <c r="S350" s="10"/>
    </row>
    <row r="351" spans="1:19" s="9" customFormat="1" ht="12.75" customHeight="1">
      <c r="A351" s="293"/>
      <c r="B351" s="130" t="s">
        <v>473</v>
      </c>
      <c r="C351" s="158">
        <v>49</v>
      </c>
      <c r="D351" s="40">
        <v>1984</v>
      </c>
      <c r="E351" s="41">
        <f>F351+G351+H351</f>
        <v>66.980069</v>
      </c>
      <c r="F351" s="131">
        <v>4.03461</v>
      </c>
      <c r="G351" s="131">
        <v>7.84</v>
      </c>
      <c r="H351" s="131">
        <v>55.105459</v>
      </c>
      <c r="I351" s="132">
        <v>2586</v>
      </c>
      <c r="J351" s="131">
        <v>55.105459</v>
      </c>
      <c r="K351" s="132">
        <v>2521.39</v>
      </c>
      <c r="L351" s="43">
        <f>J351/K351</f>
        <v>0.0218551905893178</v>
      </c>
      <c r="M351" s="44">
        <v>313.375</v>
      </c>
      <c r="N351" s="44">
        <f>L351*M351</f>
        <v>6.8488703509274655</v>
      </c>
      <c r="O351" s="44">
        <f>L351*60*1000</f>
        <v>1311.3114353590681</v>
      </c>
      <c r="P351" s="45">
        <f>O351*M351/1000</f>
        <v>410.932221055648</v>
      </c>
      <c r="R351" s="10"/>
      <c r="S351" s="10"/>
    </row>
    <row r="352" spans="1:19" s="9" customFormat="1" ht="12.75">
      <c r="A352" s="293"/>
      <c r="B352" s="25" t="s">
        <v>517</v>
      </c>
      <c r="C352" s="40">
        <v>50</v>
      </c>
      <c r="D352" s="40" t="s">
        <v>384</v>
      </c>
      <c r="E352" s="41">
        <v>52.3</v>
      </c>
      <c r="F352" s="41">
        <v>3.739</v>
      </c>
      <c r="G352" s="41">
        <v>7.84</v>
      </c>
      <c r="H352" s="41">
        <v>40.721</v>
      </c>
      <c r="I352" s="143"/>
      <c r="J352" s="41">
        <v>40.721</v>
      </c>
      <c r="K352" s="42">
        <v>1860.33</v>
      </c>
      <c r="L352" s="43">
        <v>0.021889127197862745</v>
      </c>
      <c r="M352" s="44">
        <v>245.9</v>
      </c>
      <c r="N352" s="44">
        <v>5.382536377954449</v>
      </c>
      <c r="O352" s="44">
        <v>1313.3476318717646</v>
      </c>
      <c r="P352" s="45">
        <v>322.95218267726693</v>
      </c>
      <c r="R352" s="10"/>
      <c r="S352" s="10"/>
    </row>
    <row r="353" spans="1:19" s="9" customFormat="1" ht="12.75" customHeight="1">
      <c r="A353" s="293"/>
      <c r="B353" s="25" t="s">
        <v>515</v>
      </c>
      <c r="C353" s="40">
        <v>50</v>
      </c>
      <c r="D353" s="40" t="s">
        <v>384</v>
      </c>
      <c r="E353" s="41">
        <v>71.572</v>
      </c>
      <c r="F353" s="41">
        <v>5.251</v>
      </c>
      <c r="G353" s="41">
        <v>8</v>
      </c>
      <c r="H353" s="41">
        <v>58.321</v>
      </c>
      <c r="I353" s="143"/>
      <c r="J353" s="41">
        <v>58.321</v>
      </c>
      <c r="K353" s="42">
        <v>2659.12</v>
      </c>
      <c r="L353" s="43">
        <v>0.021932443815999278</v>
      </c>
      <c r="M353" s="44">
        <v>245.9</v>
      </c>
      <c r="N353" s="44">
        <v>5.393187934354223</v>
      </c>
      <c r="O353" s="44">
        <v>1315.9466289599566</v>
      </c>
      <c r="P353" s="45">
        <v>323.5912760612533</v>
      </c>
      <c r="Q353" s="11"/>
      <c r="R353" s="10"/>
      <c r="S353" s="10"/>
    </row>
    <row r="354" spans="1:19" s="9" customFormat="1" ht="12.75" customHeight="1">
      <c r="A354" s="293"/>
      <c r="B354" s="25" t="s">
        <v>798</v>
      </c>
      <c r="C354" s="40">
        <v>60</v>
      </c>
      <c r="D354" s="40">
        <v>1969</v>
      </c>
      <c r="E354" s="41">
        <v>87.7</v>
      </c>
      <c r="F354" s="41">
        <v>4.28</v>
      </c>
      <c r="G354" s="41">
        <v>9.6</v>
      </c>
      <c r="H354" s="41">
        <v>68.8</v>
      </c>
      <c r="I354" s="143"/>
      <c r="J354" s="43">
        <v>68.8</v>
      </c>
      <c r="K354" s="42">
        <v>3133</v>
      </c>
      <c r="L354" s="43">
        <v>0.021959782955633576</v>
      </c>
      <c r="M354" s="44">
        <v>232.6</v>
      </c>
      <c r="N354" s="44">
        <v>5.10784551548037</v>
      </c>
      <c r="O354" s="44">
        <v>1317.5869773380148</v>
      </c>
      <c r="P354" s="45">
        <v>306.47073092882226</v>
      </c>
      <c r="R354" s="10"/>
      <c r="S354" s="10"/>
    </row>
    <row r="355" spans="1:19" s="9" customFormat="1" ht="12.75" customHeight="1">
      <c r="A355" s="293"/>
      <c r="B355" s="25" t="s">
        <v>914</v>
      </c>
      <c r="C355" s="40">
        <v>45</v>
      </c>
      <c r="D355" s="40">
        <v>1988</v>
      </c>
      <c r="E355" s="41">
        <v>56.867</v>
      </c>
      <c r="F355" s="41">
        <v>4.074</v>
      </c>
      <c r="G355" s="41">
        <v>6.88</v>
      </c>
      <c r="H355" s="41">
        <v>45.913</v>
      </c>
      <c r="I355" s="41">
        <v>2182.7</v>
      </c>
      <c r="J355" s="43">
        <v>45.518</v>
      </c>
      <c r="K355" s="289">
        <v>2065.32</v>
      </c>
      <c r="L355" s="43">
        <v>0.02203919973660256</v>
      </c>
      <c r="M355" s="41">
        <v>288.741</v>
      </c>
      <c r="N355" s="44">
        <v>6.36362057114636</v>
      </c>
      <c r="O355" s="44">
        <v>1322.3519841961536</v>
      </c>
      <c r="P355" s="45">
        <v>381.81723426878153</v>
      </c>
      <c r="R355" s="10"/>
      <c r="S355" s="10"/>
    </row>
    <row r="356" spans="1:19" s="9" customFormat="1" ht="12.75" customHeight="1">
      <c r="A356" s="293"/>
      <c r="B356" s="25" t="s">
        <v>777</v>
      </c>
      <c r="C356" s="40">
        <v>20</v>
      </c>
      <c r="D356" s="40" t="s">
        <v>384</v>
      </c>
      <c r="E356" s="41">
        <v>34.64</v>
      </c>
      <c r="F356" s="41">
        <v>3.229</v>
      </c>
      <c r="G356" s="41">
        <v>3.2</v>
      </c>
      <c r="H356" s="41">
        <v>28.211</v>
      </c>
      <c r="I356" s="143"/>
      <c r="J356" s="41">
        <v>28.211</v>
      </c>
      <c r="K356" s="42">
        <v>1275.88</v>
      </c>
      <c r="L356" s="43">
        <v>0.022111013574944348</v>
      </c>
      <c r="M356" s="44">
        <v>245.9</v>
      </c>
      <c r="N356" s="44">
        <v>5.437098238078815</v>
      </c>
      <c r="O356" s="44">
        <v>1326.660814496661</v>
      </c>
      <c r="P356" s="45">
        <v>326.22589428472895</v>
      </c>
      <c r="R356" s="10"/>
      <c r="S356" s="10"/>
    </row>
    <row r="357" spans="1:19" s="9" customFormat="1" ht="12.75" customHeight="1">
      <c r="A357" s="293"/>
      <c r="B357" s="25" t="s">
        <v>593</v>
      </c>
      <c r="C357" s="40">
        <v>30</v>
      </c>
      <c r="D357" s="40">
        <v>1992</v>
      </c>
      <c r="E357" s="41">
        <v>54.17672</v>
      </c>
      <c r="F357" s="41">
        <v>6.18275</v>
      </c>
      <c r="G357" s="41">
        <v>4.2</v>
      </c>
      <c r="H357" s="41">
        <f>E357-F357-G357</f>
        <v>43.79397</v>
      </c>
      <c r="I357" s="42">
        <v>1980.3</v>
      </c>
      <c r="J357" s="43">
        <f>H357</f>
        <v>43.79397</v>
      </c>
      <c r="K357" s="42">
        <f>I357</f>
        <v>1980.3</v>
      </c>
      <c r="L357" s="43">
        <f>J357/K357</f>
        <v>0.022114815936979247</v>
      </c>
      <c r="M357" s="44">
        <v>278.39</v>
      </c>
      <c r="N357" s="44">
        <f>L357*M357</f>
        <v>6.156543608695652</v>
      </c>
      <c r="O357" s="44">
        <f>L357*60*1000</f>
        <v>1326.8889562187549</v>
      </c>
      <c r="P357" s="45">
        <f>O357*M357/1000</f>
        <v>369.39261652173917</v>
      </c>
      <c r="R357" s="10"/>
      <c r="S357" s="10"/>
    </row>
    <row r="358" spans="1:19" s="9" customFormat="1" ht="12.75">
      <c r="A358" s="293"/>
      <c r="B358" s="25" t="s">
        <v>726</v>
      </c>
      <c r="C358" s="40">
        <v>36</v>
      </c>
      <c r="D358" s="40" t="s">
        <v>30</v>
      </c>
      <c r="E358" s="41">
        <v>62.07</v>
      </c>
      <c r="F358" s="41">
        <v>3.42</v>
      </c>
      <c r="G358" s="41">
        <v>5.95</v>
      </c>
      <c r="H358" s="41">
        <v>52.7</v>
      </c>
      <c r="I358" s="42">
        <v>2354.69</v>
      </c>
      <c r="J358" s="43">
        <v>47.96</v>
      </c>
      <c r="K358" s="42">
        <v>2153.42</v>
      </c>
      <c r="L358" s="124">
        <v>0.022271549442282507</v>
      </c>
      <c r="M358" s="162">
        <v>223.6</v>
      </c>
      <c r="N358" s="107">
        <v>4.979918455294369</v>
      </c>
      <c r="O358" s="107">
        <v>1336.2929665369504</v>
      </c>
      <c r="P358" s="108">
        <v>298.7951073176621</v>
      </c>
      <c r="R358" s="10"/>
      <c r="S358" s="10"/>
    </row>
    <row r="359" spans="1:19" s="9" customFormat="1" ht="11.25" customHeight="1">
      <c r="A359" s="293"/>
      <c r="B359" s="25" t="s">
        <v>915</v>
      </c>
      <c r="C359" s="40">
        <v>40</v>
      </c>
      <c r="D359" s="40">
        <v>1981</v>
      </c>
      <c r="E359" s="41">
        <v>53.989</v>
      </c>
      <c r="F359" s="41">
        <v>5.933</v>
      </c>
      <c r="G359" s="41">
        <v>1.6</v>
      </c>
      <c r="H359" s="41">
        <v>46.456</v>
      </c>
      <c r="I359" s="41">
        <v>2053.42</v>
      </c>
      <c r="J359" s="43">
        <v>38.883</v>
      </c>
      <c r="K359" s="42">
        <v>1743.8</v>
      </c>
      <c r="L359" s="43">
        <v>0.02229785525863058</v>
      </c>
      <c r="M359" s="41">
        <v>288.741</v>
      </c>
      <c r="N359" s="44">
        <v>6.4383050252322525</v>
      </c>
      <c r="O359" s="44">
        <v>1337.8713155178348</v>
      </c>
      <c r="P359" s="45">
        <v>386.2983015139351</v>
      </c>
      <c r="Q359" s="11"/>
      <c r="R359" s="10"/>
      <c r="S359" s="10"/>
    </row>
    <row r="360" spans="1:19" s="9" customFormat="1" ht="12.75" customHeight="1">
      <c r="A360" s="293"/>
      <c r="B360" s="25" t="s">
        <v>916</v>
      </c>
      <c r="C360" s="40">
        <v>20</v>
      </c>
      <c r="D360" s="40">
        <v>1974</v>
      </c>
      <c r="E360" s="41">
        <v>36.683</v>
      </c>
      <c r="F360" s="41">
        <v>2.011</v>
      </c>
      <c r="G360" s="41">
        <v>3.2</v>
      </c>
      <c r="H360" s="41">
        <v>31.472</v>
      </c>
      <c r="I360" s="41">
        <v>1409.61</v>
      </c>
      <c r="J360" s="43">
        <v>31.472</v>
      </c>
      <c r="K360" s="42">
        <v>1409.61</v>
      </c>
      <c r="L360" s="43">
        <v>0.02232674285795362</v>
      </c>
      <c r="M360" s="41">
        <v>288.741</v>
      </c>
      <c r="N360" s="44">
        <v>6.446646059548386</v>
      </c>
      <c r="O360" s="44">
        <v>1339.6045714772174</v>
      </c>
      <c r="P360" s="45">
        <v>386.7987635729032</v>
      </c>
      <c r="Q360" s="11"/>
      <c r="R360" s="10"/>
      <c r="S360" s="10"/>
    </row>
    <row r="361" spans="1:19" s="9" customFormat="1" ht="12.75" customHeight="1">
      <c r="A361" s="293"/>
      <c r="B361" s="25" t="s">
        <v>594</v>
      </c>
      <c r="C361" s="40">
        <v>36</v>
      </c>
      <c r="D361" s="40">
        <v>1981</v>
      </c>
      <c r="E361" s="41">
        <v>58.65502</v>
      </c>
      <c r="F361" s="41">
        <v>3.73794</v>
      </c>
      <c r="G361" s="41">
        <v>3.6</v>
      </c>
      <c r="H361" s="41">
        <f>E361-F361-G361</f>
        <v>51.31708</v>
      </c>
      <c r="I361" s="42">
        <v>2280.25</v>
      </c>
      <c r="J361" s="43">
        <f>H361</f>
        <v>51.31708</v>
      </c>
      <c r="K361" s="42">
        <f>I361</f>
        <v>2280.25</v>
      </c>
      <c r="L361" s="43">
        <f>J361/K361</f>
        <v>0.022505023571976757</v>
      </c>
      <c r="M361" s="44">
        <v>278.39</v>
      </c>
      <c r="N361" s="44">
        <f>L361*M361</f>
        <v>6.265173512202609</v>
      </c>
      <c r="O361" s="44">
        <f>L361*60*1000</f>
        <v>1350.3014143186053</v>
      </c>
      <c r="P361" s="45">
        <f>O361*M361/1000</f>
        <v>375.91041073215655</v>
      </c>
      <c r="R361" s="10"/>
      <c r="S361" s="10"/>
    </row>
    <row r="362" spans="1:16" s="9" customFormat="1" ht="12.75" customHeight="1">
      <c r="A362" s="293"/>
      <c r="B362" s="25" t="s">
        <v>366</v>
      </c>
      <c r="C362" s="40">
        <v>20</v>
      </c>
      <c r="D362" s="40">
        <v>1987</v>
      </c>
      <c r="E362" s="41">
        <f>SUM(F362:H362)</f>
        <v>30.791</v>
      </c>
      <c r="F362" s="41">
        <v>3.223903</v>
      </c>
      <c r="G362" s="41">
        <v>3.2</v>
      </c>
      <c r="H362" s="41">
        <v>24.367097</v>
      </c>
      <c r="I362" s="42">
        <v>1076.16</v>
      </c>
      <c r="J362" s="41">
        <v>24.367097</v>
      </c>
      <c r="K362" s="42">
        <v>1076.16</v>
      </c>
      <c r="L362" s="43">
        <f>J362/K362</f>
        <v>0.02264263399494499</v>
      </c>
      <c r="M362" s="44">
        <v>309.233</v>
      </c>
      <c r="N362" s="44">
        <f>L362*M362</f>
        <v>7.001849638158824</v>
      </c>
      <c r="O362" s="44">
        <f>L362*60*1000</f>
        <v>1358.5580396966993</v>
      </c>
      <c r="P362" s="45">
        <f>O362*M362/1000</f>
        <v>420.11097828952944</v>
      </c>
    </row>
    <row r="363" spans="1:19" s="9" customFormat="1" ht="12.75" customHeight="1">
      <c r="A363" s="293"/>
      <c r="B363" s="25" t="s">
        <v>368</v>
      </c>
      <c r="C363" s="40">
        <v>12</v>
      </c>
      <c r="D363" s="40">
        <v>1979</v>
      </c>
      <c r="E363" s="41">
        <f>SUM(F363:H363)</f>
        <v>20.646</v>
      </c>
      <c r="F363" s="41">
        <v>2.62983</v>
      </c>
      <c r="G363" s="41">
        <v>1.92</v>
      </c>
      <c r="H363" s="41">
        <v>16.09617</v>
      </c>
      <c r="I363" s="42">
        <v>708.3</v>
      </c>
      <c r="J363" s="41">
        <v>16.09617</v>
      </c>
      <c r="K363" s="42">
        <v>708.3</v>
      </c>
      <c r="L363" s="43">
        <f>J363/K363</f>
        <v>0.022725074121135114</v>
      </c>
      <c r="M363" s="44">
        <v>309.233</v>
      </c>
      <c r="N363" s="44">
        <f>L363*M363</f>
        <v>7.027342845700975</v>
      </c>
      <c r="O363" s="44">
        <f>L363*60*1000</f>
        <v>1363.5044472681068</v>
      </c>
      <c r="P363" s="45">
        <f>O363*M363/1000</f>
        <v>421.64057074205846</v>
      </c>
      <c r="R363" s="10"/>
      <c r="S363" s="10"/>
    </row>
    <row r="364" spans="1:19" s="9" customFormat="1" ht="12.75" customHeight="1">
      <c r="A364" s="293"/>
      <c r="B364" s="25" t="s">
        <v>917</v>
      </c>
      <c r="C364" s="40">
        <v>40</v>
      </c>
      <c r="D364" s="40">
        <v>1991</v>
      </c>
      <c r="E364" s="41">
        <v>61.257</v>
      </c>
      <c r="F364" s="41">
        <v>3.269</v>
      </c>
      <c r="G364" s="41">
        <v>6.4</v>
      </c>
      <c r="H364" s="41">
        <v>51.588</v>
      </c>
      <c r="I364" s="41">
        <v>2268.53</v>
      </c>
      <c r="J364" s="43">
        <v>51.588</v>
      </c>
      <c r="K364" s="42">
        <v>2268.53</v>
      </c>
      <c r="L364" s="43">
        <v>0.022740717557184608</v>
      </c>
      <c r="M364" s="41">
        <v>288.741</v>
      </c>
      <c r="N364" s="44">
        <v>6.566177528179041</v>
      </c>
      <c r="O364" s="44">
        <v>1364.4430534310766</v>
      </c>
      <c r="P364" s="45">
        <v>393.97065169074244</v>
      </c>
      <c r="R364" s="10"/>
      <c r="S364" s="10"/>
    </row>
    <row r="365" spans="1:19" s="9" customFormat="1" ht="12.75" customHeight="1">
      <c r="A365" s="293"/>
      <c r="B365" s="25" t="s">
        <v>276</v>
      </c>
      <c r="C365" s="40">
        <v>40</v>
      </c>
      <c r="D365" s="40">
        <v>1973</v>
      </c>
      <c r="E365" s="41">
        <v>68.76</v>
      </c>
      <c r="F365" s="41">
        <v>4.212067</v>
      </c>
      <c r="G365" s="41">
        <v>6.16</v>
      </c>
      <c r="H365" s="41">
        <v>58.3879</v>
      </c>
      <c r="I365" s="42">
        <v>2567.4</v>
      </c>
      <c r="J365" s="41">
        <v>58.3879</v>
      </c>
      <c r="K365" s="42">
        <v>2567.4</v>
      </c>
      <c r="L365" s="43">
        <v>0.02274203474332009</v>
      </c>
      <c r="M365" s="41">
        <v>238.165</v>
      </c>
      <c r="N365" s="44">
        <v>5.416356704642829</v>
      </c>
      <c r="O365" s="44">
        <v>1364.5220845992053</v>
      </c>
      <c r="P365" s="45">
        <v>324.98140227856976</v>
      </c>
      <c r="R365" s="10"/>
      <c r="S365" s="10"/>
    </row>
    <row r="366" spans="1:19" s="9" customFormat="1" ht="12.75" customHeight="1">
      <c r="A366" s="293"/>
      <c r="B366" s="25" t="s">
        <v>623</v>
      </c>
      <c r="C366" s="40">
        <v>30</v>
      </c>
      <c r="D366" s="40">
        <v>1979</v>
      </c>
      <c r="E366" s="41">
        <v>41.718</v>
      </c>
      <c r="F366" s="41">
        <v>2.837</v>
      </c>
      <c r="G366" s="41">
        <v>4.8</v>
      </c>
      <c r="H366" s="41">
        <v>34.081</v>
      </c>
      <c r="I366" s="42">
        <v>1492.22</v>
      </c>
      <c r="J366" s="41">
        <v>34.081</v>
      </c>
      <c r="K366" s="42">
        <v>1492.22</v>
      </c>
      <c r="L366" s="43">
        <f>J366/K366</f>
        <v>0.02283912559810216</v>
      </c>
      <c r="M366" s="44">
        <v>257.241</v>
      </c>
      <c r="N366" s="44">
        <f>L366*M366</f>
        <v>5.875159507981397</v>
      </c>
      <c r="O366" s="44">
        <f>L366*60*1000</f>
        <v>1370.3475358861297</v>
      </c>
      <c r="P366" s="45">
        <f>O366*M366/1000</f>
        <v>352.50957047888386</v>
      </c>
      <c r="R366" s="10"/>
      <c r="S366" s="10"/>
    </row>
    <row r="367" spans="1:19" s="9" customFormat="1" ht="13.5" customHeight="1">
      <c r="A367" s="293"/>
      <c r="B367" s="25" t="s">
        <v>278</v>
      </c>
      <c r="C367" s="40">
        <v>60</v>
      </c>
      <c r="D367" s="40">
        <v>1968</v>
      </c>
      <c r="E367" s="41">
        <v>76.65</v>
      </c>
      <c r="F367" s="41">
        <v>4.76196</v>
      </c>
      <c r="G367" s="41">
        <v>9.6</v>
      </c>
      <c r="H367" s="41">
        <v>62.28804</v>
      </c>
      <c r="I367" s="42">
        <v>2726.22</v>
      </c>
      <c r="J367" s="41">
        <v>62.288</v>
      </c>
      <c r="K367" s="42">
        <v>2726.22</v>
      </c>
      <c r="L367" s="43">
        <v>0.02284775256582374</v>
      </c>
      <c r="M367" s="41">
        <v>238.165</v>
      </c>
      <c r="N367" s="44">
        <v>5.441534989839411</v>
      </c>
      <c r="O367" s="44">
        <v>1370.8651539494244</v>
      </c>
      <c r="P367" s="45">
        <v>326.4920993903647</v>
      </c>
      <c r="Q367" s="11"/>
      <c r="R367" s="10"/>
      <c r="S367" s="10"/>
    </row>
    <row r="368" spans="1:19" s="9" customFormat="1" ht="13.5" customHeight="1">
      <c r="A368" s="293"/>
      <c r="B368" s="25" t="s">
        <v>822</v>
      </c>
      <c r="C368" s="40">
        <v>50</v>
      </c>
      <c r="D368" s="40" t="s">
        <v>30</v>
      </c>
      <c r="E368" s="41">
        <f>F368+G368+H368</f>
        <v>53.67999999999999</v>
      </c>
      <c r="F368" s="41">
        <v>2.505</v>
      </c>
      <c r="G368" s="41">
        <v>8</v>
      </c>
      <c r="H368" s="41">
        <v>43.175</v>
      </c>
      <c r="I368" s="42">
        <v>1886.21</v>
      </c>
      <c r="J368" s="43">
        <f>H368</f>
        <v>43.175</v>
      </c>
      <c r="K368" s="42">
        <f>I368</f>
        <v>1886.21</v>
      </c>
      <c r="L368" s="43">
        <f>J368/K368</f>
        <v>0.022889816086225815</v>
      </c>
      <c r="M368" s="44">
        <v>343.02</v>
      </c>
      <c r="N368" s="44">
        <f>L368*M368</f>
        <v>7.851664713897178</v>
      </c>
      <c r="O368" s="44">
        <f>L368*60*1000</f>
        <v>1373.388965173549</v>
      </c>
      <c r="P368" s="45">
        <f>O368*M368/1000</f>
        <v>471.09988283383075</v>
      </c>
      <c r="R368" s="10"/>
      <c r="S368" s="10"/>
    </row>
    <row r="369" spans="1:19" s="9" customFormat="1" ht="12.75" customHeight="1">
      <c r="A369" s="293"/>
      <c r="B369" s="25" t="s">
        <v>706</v>
      </c>
      <c r="C369" s="40">
        <v>40</v>
      </c>
      <c r="D369" s="40">
        <v>1989</v>
      </c>
      <c r="E369" s="41">
        <v>62.753</v>
      </c>
      <c r="F369" s="41">
        <v>4.423</v>
      </c>
      <c r="G369" s="41">
        <v>6.4</v>
      </c>
      <c r="H369" s="41">
        <v>51.93</v>
      </c>
      <c r="I369" s="42">
        <v>2266.82</v>
      </c>
      <c r="J369" s="43">
        <v>51.93</v>
      </c>
      <c r="K369" s="42">
        <v>2266.82</v>
      </c>
      <c r="L369" s="43">
        <v>0.022908744408466485</v>
      </c>
      <c r="M369" s="44">
        <v>217.35</v>
      </c>
      <c r="N369" s="44">
        <v>4.979215597180191</v>
      </c>
      <c r="O369" s="44">
        <v>1374.5246645079892</v>
      </c>
      <c r="P369" s="45">
        <v>298.75293583081145</v>
      </c>
      <c r="R369" s="10"/>
      <c r="S369" s="10"/>
    </row>
    <row r="370" spans="1:19" s="9" customFormat="1" ht="12.75">
      <c r="A370" s="293"/>
      <c r="B370" s="25" t="s">
        <v>200</v>
      </c>
      <c r="C370" s="40">
        <v>12</v>
      </c>
      <c r="D370" s="40">
        <v>1979</v>
      </c>
      <c r="E370" s="41">
        <f>SUM(F370:H370)</f>
        <v>19.146994999999997</v>
      </c>
      <c r="F370" s="41">
        <v>0.88555</v>
      </c>
      <c r="G370" s="41">
        <v>1.84</v>
      </c>
      <c r="H370" s="41">
        <v>16.421445</v>
      </c>
      <c r="I370" s="42">
        <v>715.63</v>
      </c>
      <c r="J370" s="41">
        <v>16.421445</v>
      </c>
      <c r="K370" s="42">
        <v>715.63</v>
      </c>
      <c r="L370" s="43">
        <f>J370/K370</f>
        <v>0.02294683705266688</v>
      </c>
      <c r="M370" s="44">
        <v>309.233</v>
      </c>
      <c r="N370" s="44">
        <f>L370*M370</f>
        <v>7.095919262307337</v>
      </c>
      <c r="O370" s="44">
        <f>L370*60*1000</f>
        <v>1376.8102231600128</v>
      </c>
      <c r="P370" s="45">
        <f>O370*M370/1000</f>
        <v>425.75515573844024</v>
      </c>
      <c r="R370" s="10"/>
      <c r="S370" s="10"/>
    </row>
    <row r="371" spans="1:19" s="9" customFormat="1" ht="12.75">
      <c r="A371" s="293"/>
      <c r="B371" s="25" t="s">
        <v>823</v>
      </c>
      <c r="C371" s="40">
        <v>30</v>
      </c>
      <c r="D371" s="40" t="s">
        <v>30</v>
      </c>
      <c r="E371" s="41">
        <f>F371+G371+H371</f>
        <v>45.4</v>
      </c>
      <c r="F371" s="41">
        <v>3.701</v>
      </c>
      <c r="G371" s="41">
        <v>4.64</v>
      </c>
      <c r="H371" s="41">
        <v>37.059</v>
      </c>
      <c r="I371" s="42">
        <v>1612.1</v>
      </c>
      <c r="J371" s="43">
        <f>H371</f>
        <v>37.059</v>
      </c>
      <c r="K371" s="42">
        <f>I371</f>
        <v>1612.1</v>
      </c>
      <c r="L371" s="43">
        <f>J371/K371</f>
        <v>0.022988028037962904</v>
      </c>
      <c r="M371" s="44">
        <v>343.02</v>
      </c>
      <c r="N371" s="44">
        <f>L371*M371</f>
        <v>7.885353377582035</v>
      </c>
      <c r="O371" s="44">
        <f>L371*60*1000</f>
        <v>1379.2816822777743</v>
      </c>
      <c r="P371" s="45">
        <f>O371*M371/1000</f>
        <v>473.1212026549221</v>
      </c>
      <c r="R371" s="10"/>
      <c r="S371" s="10"/>
    </row>
    <row r="372" spans="1:19" s="9" customFormat="1" ht="13.5" thickBot="1">
      <c r="A372" s="306"/>
      <c r="B372" s="214" t="s">
        <v>595</v>
      </c>
      <c r="C372" s="65">
        <v>90</v>
      </c>
      <c r="D372" s="65">
        <v>1967</v>
      </c>
      <c r="E372" s="66">
        <v>108.7194</v>
      </c>
      <c r="F372" s="66">
        <v>12.60173</v>
      </c>
      <c r="G372" s="66">
        <v>8.97</v>
      </c>
      <c r="H372" s="66">
        <f>E372-F372-G372</f>
        <v>87.14766999999999</v>
      </c>
      <c r="I372" s="188">
        <v>3790.57</v>
      </c>
      <c r="J372" s="67">
        <f>H372</f>
        <v>87.14766999999999</v>
      </c>
      <c r="K372" s="188">
        <f>I372</f>
        <v>3790.57</v>
      </c>
      <c r="L372" s="67">
        <f>J372/K372</f>
        <v>0.02299065048264509</v>
      </c>
      <c r="M372" s="68">
        <v>278.39</v>
      </c>
      <c r="N372" s="68">
        <f>L372*M372</f>
        <v>6.400367187863566</v>
      </c>
      <c r="O372" s="68">
        <f>L372*60*1000</f>
        <v>1379.4390289587052</v>
      </c>
      <c r="P372" s="69">
        <f>O372*M372/1000</f>
        <v>384.0220312718139</v>
      </c>
      <c r="R372" s="10"/>
      <c r="S372" s="10"/>
    </row>
    <row r="373" spans="1:19" s="9" customFormat="1" ht="12.75" customHeight="1">
      <c r="A373" s="171" t="s">
        <v>26</v>
      </c>
      <c r="B373" s="238" t="s">
        <v>425</v>
      </c>
      <c r="C373" s="239">
        <v>20</v>
      </c>
      <c r="D373" s="239">
        <v>1969</v>
      </c>
      <c r="E373" s="82">
        <v>33.439</v>
      </c>
      <c r="F373" s="82">
        <v>1.173</v>
      </c>
      <c r="G373" s="82">
        <v>3.2</v>
      </c>
      <c r="H373" s="82">
        <v>29.066</v>
      </c>
      <c r="I373" s="70">
        <v>1259.31</v>
      </c>
      <c r="J373" s="71">
        <v>29.066</v>
      </c>
      <c r="K373" s="70">
        <v>1259.31</v>
      </c>
      <c r="L373" s="71">
        <f>J373/K373</f>
        <v>0.023080893505173467</v>
      </c>
      <c r="M373" s="72">
        <v>336.265</v>
      </c>
      <c r="N373" s="72">
        <f>L373*M373</f>
        <v>7.761296654517156</v>
      </c>
      <c r="O373" s="72">
        <f>L373*60*1000</f>
        <v>1384.8536103104082</v>
      </c>
      <c r="P373" s="186">
        <f>O373*M373/1000</f>
        <v>465.67779927102936</v>
      </c>
      <c r="R373" s="10"/>
      <c r="S373" s="10"/>
    </row>
    <row r="374" spans="1:19" s="9" customFormat="1" ht="12.75">
      <c r="A374" s="171"/>
      <c r="B374" s="26" t="s">
        <v>707</v>
      </c>
      <c r="C374" s="46">
        <v>40</v>
      </c>
      <c r="D374" s="46">
        <v>1989</v>
      </c>
      <c r="E374" s="47">
        <v>61.222</v>
      </c>
      <c r="F374" s="47">
        <v>3.77</v>
      </c>
      <c r="G374" s="47">
        <v>6.4</v>
      </c>
      <c r="H374" s="47">
        <v>51.052</v>
      </c>
      <c r="I374" s="48">
        <v>2207.95</v>
      </c>
      <c r="J374" s="49">
        <v>51.052</v>
      </c>
      <c r="K374" s="48">
        <v>2207.95</v>
      </c>
      <c r="L374" s="49">
        <v>0.023121900405353384</v>
      </c>
      <c r="M374" s="50">
        <v>217.35</v>
      </c>
      <c r="N374" s="50">
        <v>5.025545053103558</v>
      </c>
      <c r="O374" s="50">
        <v>1387.314024321203</v>
      </c>
      <c r="P374" s="51">
        <v>301.5327031862135</v>
      </c>
      <c r="R374" s="10"/>
      <c r="S374" s="10"/>
    </row>
    <row r="375" spans="1:19" s="9" customFormat="1" ht="12.75">
      <c r="A375" s="171"/>
      <c r="B375" s="26" t="s">
        <v>708</v>
      </c>
      <c r="C375" s="46">
        <v>45</v>
      </c>
      <c r="D375" s="46">
        <v>1970</v>
      </c>
      <c r="E375" s="47">
        <v>50.203</v>
      </c>
      <c r="F375" s="47">
        <v>3.641</v>
      </c>
      <c r="G375" s="47">
        <v>2.013</v>
      </c>
      <c r="H375" s="47">
        <v>44.549</v>
      </c>
      <c r="I375" s="48">
        <v>1924.65</v>
      </c>
      <c r="J375" s="49">
        <v>44.549</v>
      </c>
      <c r="K375" s="48">
        <v>1924.65</v>
      </c>
      <c r="L375" s="49">
        <v>0.023146546125269528</v>
      </c>
      <c r="M375" s="50">
        <v>217.35</v>
      </c>
      <c r="N375" s="50">
        <v>5.030901800327332</v>
      </c>
      <c r="O375" s="50">
        <v>1388.7927675161718</v>
      </c>
      <c r="P375" s="51">
        <v>301.8541080196399</v>
      </c>
      <c r="R375" s="10"/>
      <c r="S375" s="10"/>
    </row>
    <row r="376" spans="1:19" s="9" customFormat="1" ht="12.75">
      <c r="A376" s="171"/>
      <c r="B376" s="26" t="s">
        <v>596</v>
      </c>
      <c r="C376" s="46">
        <v>10</v>
      </c>
      <c r="D376" s="46">
        <v>1988</v>
      </c>
      <c r="E376" s="47">
        <v>64.51452</v>
      </c>
      <c r="F376" s="47">
        <v>8.40499</v>
      </c>
      <c r="G376" s="47">
        <v>4</v>
      </c>
      <c r="H376" s="47">
        <f>E376-F376-G376</f>
        <v>52.10953000000001</v>
      </c>
      <c r="I376" s="48">
        <v>2247.76</v>
      </c>
      <c r="J376" s="49">
        <f>H376</f>
        <v>52.10953000000001</v>
      </c>
      <c r="K376" s="48">
        <f>I376</f>
        <v>2247.76</v>
      </c>
      <c r="L376" s="49">
        <f>J376/K376</f>
        <v>0.0231828709470762</v>
      </c>
      <c r="M376" s="50">
        <v>278.39</v>
      </c>
      <c r="N376" s="50">
        <f>L376*M376</f>
        <v>6.453879442956543</v>
      </c>
      <c r="O376" s="50">
        <f>L376*60*1000</f>
        <v>1390.972256824572</v>
      </c>
      <c r="P376" s="51">
        <f>O376*M376/1000</f>
        <v>387.23276657739257</v>
      </c>
      <c r="R376" s="10"/>
      <c r="S376" s="10"/>
    </row>
    <row r="377" spans="1:19" s="9" customFormat="1" ht="12.75">
      <c r="A377" s="171"/>
      <c r="B377" s="26" t="s">
        <v>918</v>
      </c>
      <c r="C377" s="46">
        <v>45</v>
      </c>
      <c r="D377" s="46">
        <v>1976</v>
      </c>
      <c r="E377" s="47">
        <v>66.161</v>
      </c>
      <c r="F377" s="47">
        <v>5.127</v>
      </c>
      <c r="G377" s="47">
        <v>7.2</v>
      </c>
      <c r="H377" s="47">
        <v>53.834</v>
      </c>
      <c r="I377" s="47">
        <v>2321.8</v>
      </c>
      <c r="J377" s="49">
        <v>53.834</v>
      </c>
      <c r="K377" s="48">
        <v>2321.8</v>
      </c>
      <c r="L377" s="49">
        <v>0.02318632095787751</v>
      </c>
      <c r="M377" s="47">
        <v>288.741</v>
      </c>
      <c r="N377" s="50">
        <v>6.6948414996985095</v>
      </c>
      <c r="O377" s="50">
        <v>1391.1792574726505</v>
      </c>
      <c r="P377" s="51">
        <v>401.69048998191056</v>
      </c>
      <c r="R377" s="10"/>
      <c r="S377" s="10"/>
    </row>
    <row r="378" spans="1:19" s="9" customFormat="1" ht="12.75">
      <c r="A378" s="171"/>
      <c r="B378" s="26" t="s">
        <v>521</v>
      </c>
      <c r="C378" s="46">
        <v>8</v>
      </c>
      <c r="D378" s="46" t="s">
        <v>30</v>
      </c>
      <c r="E378" s="47">
        <f>F378+G378+H378</f>
        <v>11.506</v>
      </c>
      <c r="F378" s="47">
        <v>0</v>
      </c>
      <c r="G378" s="47">
        <v>0</v>
      </c>
      <c r="H378" s="47">
        <v>11.506</v>
      </c>
      <c r="I378" s="48">
        <v>495.82</v>
      </c>
      <c r="J378" s="49">
        <f>H378</f>
        <v>11.506</v>
      </c>
      <c r="K378" s="48">
        <f>I378</f>
        <v>495.82</v>
      </c>
      <c r="L378" s="49">
        <f>J378/K378</f>
        <v>0.023206002178209836</v>
      </c>
      <c r="M378" s="50">
        <v>343.02</v>
      </c>
      <c r="N378" s="50">
        <f>L378*M378</f>
        <v>7.960122867169537</v>
      </c>
      <c r="O378" s="50">
        <f>L378*60*1000</f>
        <v>1392.36013069259</v>
      </c>
      <c r="P378" s="51">
        <f>O378*M378/1000</f>
        <v>477.6073720301722</v>
      </c>
      <c r="Q378" s="11"/>
      <c r="R378" s="10"/>
      <c r="S378" s="10"/>
    </row>
    <row r="379" spans="1:19" s="9" customFormat="1" ht="12.75" customHeight="1">
      <c r="A379" s="171"/>
      <c r="B379" s="26" t="s">
        <v>367</v>
      </c>
      <c r="C379" s="46">
        <v>32</v>
      </c>
      <c r="D379" s="46">
        <v>1987</v>
      </c>
      <c r="E379" s="47">
        <f>SUM(F379:H379)</f>
        <v>50.507999999999996</v>
      </c>
      <c r="F379" s="47">
        <v>3.05919</v>
      </c>
      <c r="G379" s="47">
        <v>5.12</v>
      </c>
      <c r="H379" s="47">
        <v>42.32881</v>
      </c>
      <c r="I379" s="48">
        <v>1817.72</v>
      </c>
      <c r="J379" s="47">
        <v>42.32881</v>
      </c>
      <c r="K379" s="48">
        <v>1817.72</v>
      </c>
      <c r="L379" s="49">
        <f>J379/K379</f>
        <v>0.02328676033712563</v>
      </c>
      <c r="M379" s="50">
        <v>309.233</v>
      </c>
      <c r="N379" s="50">
        <f>L379*M379</f>
        <v>7.20103475933037</v>
      </c>
      <c r="O379" s="50">
        <f>L379*60*1000</f>
        <v>1397.2056202275378</v>
      </c>
      <c r="P379" s="51">
        <f>O379*M379/1000</f>
        <v>432.0620855598222</v>
      </c>
      <c r="Q379" s="11"/>
      <c r="R379" s="10"/>
      <c r="S379" s="10"/>
    </row>
    <row r="380" spans="1:19" s="9" customFormat="1" ht="12.75">
      <c r="A380" s="171"/>
      <c r="B380" s="26" t="s">
        <v>919</v>
      </c>
      <c r="C380" s="46">
        <v>28</v>
      </c>
      <c r="D380" s="46">
        <v>1977</v>
      </c>
      <c r="E380" s="47">
        <v>40.544</v>
      </c>
      <c r="F380" s="47">
        <v>2.543</v>
      </c>
      <c r="G380" s="47">
        <v>4.48</v>
      </c>
      <c r="H380" s="47">
        <v>33.521</v>
      </c>
      <c r="I380" s="47">
        <v>1436.93</v>
      </c>
      <c r="J380" s="49">
        <v>33.521</v>
      </c>
      <c r="K380" s="48">
        <v>1436.93</v>
      </c>
      <c r="L380" s="49">
        <v>0.023328206662815865</v>
      </c>
      <c r="M380" s="47">
        <v>288.741</v>
      </c>
      <c r="N380" s="50">
        <v>6.735809720028115</v>
      </c>
      <c r="O380" s="50">
        <v>1399.6923997689519</v>
      </c>
      <c r="P380" s="51">
        <v>404.1485832016869</v>
      </c>
      <c r="R380" s="10"/>
      <c r="S380" s="10"/>
    </row>
    <row r="381" spans="1:19" s="9" customFormat="1" ht="12.75">
      <c r="A381" s="171"/>
      <c r="B381" s="26" t="s">
        <v>709</v>
      </c>
      <c r="C381" s="46">
        <v>40</v>
      </c>
      <c r="D381" s="46">
        <v>1994</v>
      </c>
      <c r="E381" s="47">
        <v>64.414</v>
      </c>
      <c r="F381" s="47">
        <v>5.325</v>
      </c>
      <c r="G381" s="47">
        <v>7.02</v>
      </c>
      <c r="H381" s="47">
        <v>52.069</v>
      </c>
      <c r="I381" s="48">
        <v>2224.9</v>
      </c>
      <c r="J381" s="49">
        <v>52.069</v>
      </c>
      <c r="K381" s="48">
        <v>2224.9</v>
      </c>
      <c r="L381" s="49">
        <v>0.023402849566272643</v>
      </c>
      <c r="M381" s="50">
        <v>217.35</v>
      </c>
      <c r="N381" s="50">
        <v>5.086609353229359</v>
      </c>
      <c r="O381" s="50">
        <v>1404.1709739763585</v>
      </c>
      <c r="P381" s="51">
        <v>305.1965611937615</v>
      </c>
      <c r="R381" s="10"/>
      <c r="S381" s="10"/>
    </row>
    <row r="382" spans="1:19" s="9" customFormat="1" ht="12.75">
      <c r="A382" s="171"/>
      <c r="B382" s="26" t="s">
        <v>597</v>
      </c>
      <c r="C382" s="46">
        <v>35</v>
      </c>
      <c r="D382" s="46">
        <v>1992</v>
      </c>
      <c r="E382" s="47">
        <v>63.7</v>
      </c>
      <c r="F382" s="47">
        <v>7.51618</v>
      </c>
      <c r="G382" s="47">
        <v>3.5</v>
      </c>
      <c r="H382" s="47">
        <f>E382-F382-G382</f>
        <v>52.683820000000004</v>
      </c>
      <c r="I382" s="48">
        <v>2248.5</v>
      </c>
      <c r="J382" s="49">
        <f>H382</f>
        <v>52.683820000000004</v>
      </c>
      <c r="K382" s="48">
        <f>I382</f>
        <v>2248.5</v>
      </c>
      <c r="L382" s="49">
        <f>J382/K382</f>
        <v>0.023430651545474763</v>
      </c>
      <c r="M382" s="50">
        <v>278.39</v>
      </c>
      <c r="N382" s="50">
        <f>L382*M382</f>
        <v>6.522859083744719</v>
      </c>
      <c r="O382" s="50">
        <f>L382*60*1000</f>
        <v>1405.8390927284859</v>
      </c>
      <c r="P382" s="51">
        <f>O382*M382/1000</f>
        <v>391.3715450246832</v>
      </c>
      <c r="R382" s="10"/>
      <c r="S382" s="10"/>
    </row>
    <row r="383" spans="1:19" s="9" customFormat="1" ht="12.75">
      <c r="A383" s="171"/>
      <c r="B383" s="26" t="s">
        <v>920</v>
      </c>
      <c r="C383" s="46">
        <v>32</v>
      </c>
      <c r="D383" s="46">
        <v>1986</v>
      </c>
      <c r="E383" s="47">
        <v>51.483</v>
      </c>
      <c r="F383" s="47">
        <v>4.51</v>
      </c>
      <c r="G383" s="47">
        <v>4.8</v>
      </c>
      <c r="H383" s="47">
        <v>42.173</v>
      </c>
      <c r="I383" s="47">
        <v>1810.7</v>
      </c>
      <c r="J383" s="49">
        <v>39.097</v>
      </c>
      <c r="K383" s="48">
        <v>1666.74</v>
      </c>
      <c r="L383" s="49">
        <v>0.023457167884613078</v>
      </c>
      <c r="M383" s="47">
        <v>288.741</v>
      </c>
      <c r="N383" s="50">
        <v>6.773046112171064</v>
      </c>
      <c r="O383" s="50">
        <v>1407.4300730767848</v>
      </c>
      <c r="P383" s="51">
        <v>406.3827667302639</v>
      </c>
      <c r="R383" s="10"/>
      <c r="S383" s="10"/>
    </row>
    <row r="384" spans="1:19" s="9" customFormat="1" ht="12.75">
      <c r="A384" s="171"/>
      <c r="B384" s="26" t="s">
        <v>824</v>
      </c>
      <c r="C384" s="46">
        <v>20</v>
      </c>
      <c r="D384" s="46" t="s">
        <v>30</v>
      </c>
      <c r="E384" s="47">
        <f>F384+G384+H384</f>
        <v>32.411</v>
      </c>
      <c r="F384" s="47">
        <v>2.296</v>
      </c>
      <c r="G384" s="47">
        <v>3.2</v>
      </c>
      <c r="H384" s="47">
        <v>26.915</v>
      </c>
      <c r="I384" s="48">
        <v>1143.7</v>
      </c>
      <c r="J384" s="49">
        <f>H384</f>
        <v>26.915</v>
      </c>
      <c r="K384" s="48">
        <f>I384</f>
        <v>1143.7</v>
      </c>
      <c r="L384" s="49">
        <f>J384/K384</f>
        <v>0.023533269213954707</v>
      </c>
      <c r="M384" s="50">
        <v>343.02</v>
      </c>
      <c r="N384" s="50">
        <f>L384*M384</f>
        <v>8.072382005770743</v>
      </c>
      <c r="O384" s="50">
        <f>L384*60*1000</f>
        <v>1411.9961528372824</v>
      </c>
      <c r="P384" s="51">
        <f>O384*M384/1000</f>
        <v>484.34292034624457</v>
      </c>
      <c r="R384" s="10"/>
      <c r="S384" s="10"/>
    </row>
    <row r="385" spans="1:19" s="9" customFormat="1" ht="12.75">
      <c r="A385" s="171"/>
      <c r="B385" s="26" t="s">
        <v>921</v>
      </c>
      <c r="C385" s="46">
        <v>40</v>
      </c>
      <c r="D385" s="46">
        <v>1989</v>
      </c>
      <c r="E385" s="47">
        <v>64.124</v>
      </c>
      <c r="F385" s="47">
        <v>4.143</v>
      </c>
      <c r="G385" s="47">
        <v>6.24</v>
      </c>
      <c r="H385" s="47">
        <v>53.741</v>
      </c>
      <c r="I385" s="47">
        <v>2277.2</v>
      </c>
      <c r="J385" s="49">
        <v>51.855</v>
      </c>
      <c r="K385" s="48">
        <v>2199.36</v>
      </c>
      <c r="L385" s="49">
        <v>0.023577313400261892</v>
      </c>
      <c r="M385" s="47">
        <v>288.741</v>
      </c>
      <c r="N385" s="50">
        <v>6.807737048505019</v>
      </c>
      <c r="O385" s="50">
        <v>1414.6388040157137</v>
      </c>
      <c r="P385" s="51">
        <v>408.4642229103012</v>
      </c>
      <c r="R385" s="10"/>
      <c r="S385" s="10"/>
    </row>
    <row r="386" spans="1:19" s="9" customFormat="1" ht="12.75">
      <c r="A386" s="171"/>
      <c r="B386" s="26" t="s">
        <v>825</v>
      </c>
      <c r="C386" s="46">
        <v>40</v>
      </c>
      <c r="D386" s="46" t="s">
        <v>30</v>
      </c>
      <c r="E386" s="47">
        <f>F386+G386+H386</f>
        <v>59.187</v>
      </c>
      <c r="F386" s="47">
        <v>1.189</v>
      </c>
      <c r="G386" s="47">
        <v>6.4</v>
      </c>
      <c r="H386" s="47">
        <v>51.598</v>
      </c>
      <c r="I386" s="48">
        <v>2185.81</v>
      </c>
      <c r="J386" s="49">
        <f>H386</f>
        <v>51.598</v>
      </c>
      <c r="K386" s="48">
        <f>I386</f>
        <v>2185.81</v>
      </c>
      <c r="L386" s="49">
        <f>J386/K386</f>
        <v>0.02360589438240286</v>
      </c>
      <c r="M386" s="50">
        <v>343.02</v>
      </c>
      <c r="N386" s="50">
        <f>L386*M386</f>
        <v>8.097293891051828</v>
      </c>
      <c r="O386" s="50">
        <f>L386*60*1000</f>
        <v>1416.3536629441717</v>
      </c>
      <c r="P386" s="51">
        <f>O386*M386/1000</f>
        <v>485.83763346310974</v>
      </c>
      <c r="R386" s="10"/>
      <c r="S386" s="10"/>
    </row>
    <row r="387" spans="1:19" s="9" customFormat="1" ht="12.75">
      <c r="A387" s="171"/>
      <c r="B387" s="26" t="s">
        <v>199</v>
      </c>
      <c r="C387" s="46">
        <v>46</v>
      </c>
      <c r="D387" s="46">
        <v>1990</v>
      </c>
      <c r="E387" s="47">
        <f>SUM(F387:H387)</f>
        <v>71.679</v>
      </c>
      <c r="F387" s="47">
        <v>3.81057</v>
      </c>
      <c r="G387" s="47">
        <v>7.36</v>
      </c>
      <c r="H387" s="47">
        <v>60.50843</v>
      </c>
      <c r="I387" s="48">
        <v>2558.37</v>
      </c>
      <c r="J387" s="47">
        <v>60.50843</v>
      </c>
      <c r="K387" s="48">
        <v>2558.37</v>
      </c>
      <c r="L387" s="49">
        <f>J387/K387</f>
        <v>0.023651164608715705</v>
      </c>
      <c r="M387" s="50">
        <v>309.233</v>
      </c>
      <c r="N387" s="50">
        <f>L387*M387</f>
        <v>7.313720585446983</v>
      </c>
      <c r="O387" s="50">
        <f>L387*60*1000</f>
        <v>1419.0698765229424</v>
      </c>
      <c r="P387" s="51">
        <f>O387*M387/1000</f>
        <v>438.82323512681904</v>
      </c>
      <c r="R387" s="10"/>
      <c r="S387" s="10"/>
    </row>
    <row r="388" spans="1:16" s="9" customFormat="1" ht="12.75" customHeight="1">
      <c r="A388" s="171"/>
      <c r="B388" s="26" t="s">
        <v>279</v>
      </c>
      <c r="C388" s="46">
        <v>60</v>
      </c>
      <c r="D388" s="46">
        <v>1980</v>
      </c>
      <c r="E388" s="47">
        <v>91.33</v>
      </c>
      <c r="F388" s="47">
        <v>8.5035</v>
      </c>
      <c r="G388" s="47">
        <v>9.44</v>
      </c>
      <c r="H388" s="47">
        <v>73.3865</v>
      </c>
      <c r="I388" s="48">
        <v>3087.75</v>
      </c>
      <c r="J388" s="47">
        <v>73.3865</v>
      </c>
      <c r="K388" s="48">
        <v>3087.75</v>
      </c>
      <c r="L388" s="49">
        <v>0.023766982430572424</v>
      </c>
      <c r="M388" s="47">
        <v>238.165</v>
      </c>
      <c r="N388" s="50">
        <v>5.660463370577281</v>
      </c>
      <c r="O388" s="50">
        <v>1426.0189458343455</v>
      </c>
      <c r="P388" s="51">
        <v>339.6278022346369</v>
      </c>
    </row>
    <row r="389" spans="1:25" s="9" customFormat="1" ht="12.75" customHeight="1">
      <c r="A389" s="171"/>
      <c r="B389" s="26" t="s">
        <v>778</v>
      </c>
      <c r="C389" s="46">
        <v>26</v>
      </c>
      <c r="D389" s="46" t="s">
        <v>384</v>
      </c>
      <c r="E389" s="47">
        <v>38.707</v>
      </c>
      <c r="F389" s="47">
        <v>2.691</v>
      </c>
      <c r="G389" s="47">
        <v>4.031</v>
      </c>
      <c r="H389" s="47">
        <v>31.985</v>
      </c>
      <c r="I389" s="148"/>
      <c r="J389" s="47">
        <v>31.985</v>
      </c>
      <c r="K389" s="48">
        <v>1345.35</v>
      </c>
      <c r="L389" s="49">
        <v>0.023774482476678932</v>
      </c>
      <c r="M389" s="50">
        <v>245.9</v>
      </c>
      <c r="N389" s="50">
        <v>5.84614524101535</v>
      </c>
      <c r="O389" s="50">
        <v>1426.468948600736</v>
      </c>
      <c r="P389" s="51">
        <v>350.768714460921</v>
      </c>
      <c r="Q389" s="10"/>
      <c r="R389" s="10"/>
      <c r="S389" s="10"/>
      <c r="T389" s="12"/>
      <c r="U389" s="13"/>
      <c r="V389" s="13"/>
      <c r="X389" s="16"/>
      <c r="Y389" s="16"/>
    </row>
    <row r="390" spans="1:19" s="9" customFormat="1" ht="12.75">
      <c r="A390" s="171"/>
      <c r="B390" s="26" t="s">
        <v>869</v>
      </c>
      <c r="C390" s="46">
        <v>60</v>
      </c>
      <c r="D390" s="46">
        <v>1987</v>
      </c>
      <c r="E390" s="47">
        <f>F390+G390+H390</f>
        <v>69.02000028</v>
      </c>
      <c r="F390" s="47">
        <f>59.821*53.68/1000</f>
        <v>3.21119128</v>
      </c>
      <c r="G390" s="47">
        <v>10.2</v>
      </c>
      <c r="H390" s="47">
        <v>55.608809</v>
      </c>
      <c r="I390" s="48">
        <v>2329.24</v>
      </c>
      <c r="J390" s="50">
        <f>H390</f>
        <v>55.608809</v>
      </c>
      <c r="K390" s="48">
        <f>I390</f>
        <v>2329.24</v>
      </c>
      <c r="L390" s="49">
        <f>J390/K390</f>
        <v>0.02387422893304254</v>
      </c>
      <c r="M390" s="50">
        <v>358.17</v>
      </c>
      <c r="N390" s="50">
        <f>L390*M390</f>
        <v>8.551032576947847</v>
      </c>
      <c r="O390" s="50">
        <f>L390*60*1000</f>
        <v>1432.4537359825524</v>
      </c>
      <c r="P390" s="51">
        <f>O390*M390/1000</f>
        <v>513.0619546168708</v>
      </c>
      <c r="Q390" s="11"/>
      <c r="R390" s="10"/>
      <c r="S390" s="10"/>
    </row>
    <row r="391" spans="1:19" s="9" customFormat="1" ht="12.75">
      <c r="A391" s="171"/>
      <c r="B391" s="26" t="s">
        <v>542</v>
      </c>
      <c r="C391" s="46">
        <v>50</v>
      </c>
      <c r="D391" s="46">
        <v>1972</v>
      </c>
      <c r="E391" s="47">
        <f>F391+G391+H391</f>
        <v>72.2810032</v>
      </c>
      <c r="F391" s="47">
        <f>55.64*53.68/1000</f>
        <v>2.9867552</v>
      </c>
      <c r="G391" s="47">
        <v>8</v>
      </c>
      <c r="H391" s="47">
        <v>61.294248</v>
      </c>
      <c r="I391" s="48">
        <v>2563.12</v>
      </c>
      <c r="J391" s="50">
        <f>H391</f>
        <v>61.294248</v>
      </c>
      <c r="K391" s="48">
        <f>I391</f>
        <v>2563.12</v>
      </c>
      <c r="L391" s="49">
        <f>J391/K391</f>
        <v>0.023913920534348765</v>
      </c>
      <c r="M391" s="50">
        <f>M390</f>
        <v>358.17</v>
      </c>
      <c r="N391" s="50">
        <f>L391*M391</f>
        <v>8.565248917787697</v>
      </c>
      <c r="O391" s="50">
        <f>L391*60*1000</f>
        <v>1434.8352320609258</v>
      </c>
      <c r="P391" s="51">
        <f>O391*M391/1000</f>
        <v>513.9149350672618</v>
      </c>
      <c r="R391" s="10"/>
      <c r="S391" s="10"/>
    </row>
    <row r="392" spans="1:19" s="9" customFormat="1" ht="12.75">
      <c r="A392" s="171"/>
      <c r="B392" s="26" t="s">
        <v>922</v>
      </c>
      <c r="C392" s="46">
        <v>20</v>
      </c>
      <c r="D392" s="46">
        <v>1979</v>
      </c>
      <c r="E392" s="47">
        <v>28.122</v>
      </c>
      <c r="F392" s="47">
        <v>1.846</v>
      </c>
      <c r="G392" s="47">
        <v>3.168</v>
      </c>
      <c r="H392" s="47">
        <v>23.108</v>
      </c>
      <c r="I392" s="47">
        <v>964.06</v>
      </c>
      <c r="J392" s="49">
        <v>23.108</v>
      </c>
      <c r="K392" s="48">
        <v>964.06</v>
      </c>
      <c r="L392" s="49">
        <v>0.023969462481588284</v>
      </c>
      <c r="M392" s="47">
        <v>288.741</v>
      </c>
      <c r="N392" s="50">
        <v>6.920966566396282</v>
      </c>
      <c r="O392" s="50">
        <v>1438.167748895297</v>
      </c>
      <c r="P392" s="51">
        <v>415.25799398377694</v>
      </c>
      <c r="R392" s="10"/>
      <c r="S392" s="10"/>
    </row>
    <row r="393" spans="1:19" s="9" customFormat="1" ht="12.75" customHeight="1">
      <c r="A393" s="171"/>
      <c r="B393" s="26" t="s">
        <v>727</v>
      </c>
      <c r="C393" s="46">
        <v>40</v>
      </c>
      <c r="D393" s="46" t="s">
        <v>30</v>
      </c>
      <c r="E393" s="47">
        <v>66.1</v>
      </c>
      <c r="F393" s="278">
        <v>4.94</v>
      </c>
      <c r="G393" s="278">
        <v>6.44</v>
      </c>
      <c r="H393" s="278">
        <v>54.72</v>
      </c>
      <c r="I393" s="48">
        <v>2278.59</v>
      </c>
      <c r="J393" s="49">
        <v>54.72</v>
      </c>
      <c r="K393" s="48">
        <v>2278.59</v>
      </c>
      <c r="L393" s="125">
        <v>0.024014851289613313</v>
      </c>
      <c r="M393" s="163">
        <v>223.6</v>
      </c>
      <c r="N393" s="113">
        <v>5.369720748357537</v>
      </c>
      <c r="O393" s="113">
        <v>1440.8910773767986</v>
      </c>
      <c r="P393" s="114">
        <v>322.18324490145216</v>
      </c>
      <c r="R393" s="10"/>
      <c r="S393" s="10"/>
    </row>
    <row r="394" spans="1:19" s="9" customFormat="1" ht="12.75">
      <c r="A394" s="171"/>
      <c r="B394" s="26" t="s">
        <v>848</v>
      </c>
      <c r="C394" s="46">
        <v>40</v>
      </c>
      <c r="D394" s="46">
        <v>1981</v>
      </c>
      <c r="E394" s="47">
        <v>64</v>
      </c>
      <c r="F394" s="47">
        <v>3.256452</v>
      </c>
      <c r="G394" s="47">
        <v>6.53825</v>
      </c>
      <c r="H394" s="47">
        <v>54.208299</v>
      </c>
      <c r="I394" s="48">
        <v>2254.76</v>
      </c>
      <c r="J394" s="49">
        <v>54.208299</v>
      </c>
      <c r="K394" s="48">
        <v>2254.76</v>
      </c>
      <c r="L394" s="49">
        <v>0.024041715748017525</v>
      </c>
      <c r="M394" s="50">
        <v>236.312</v>
      </c>
      <c r="N394" s="50">
        <v>5.6813459318455175</v>
      </c>
      <c r="O394" s="50">
        <v>1442.5029448810515</v>
      </c>
      <c r="P394" s="51">
        <v>340.880755910731</v>
      </c>
      <c r="Q394" s="11"/>
      <c r="R394" s="10"/>
      <c r="S394" s="10"/>
    </row>
    <row r="395" spans="1:19" s="9" customFormat="1" ht="12.75">
      <c r="A395" s="171"/>
      <c r="B395" s="26" t="s">
        <v>799</v>
      </c>
      <c r="C395" s="46">
        <v>60</v>
      </c>
      <c r="D395" s="46">
        <v>1985</v>
      </c>
      <c r="E395" s="47">
        <v>95.4</v>
      </c>
      <c r="F395" s="47">
        <v>7.7</v>
      </c>
      <c r="G395" s="47">
        <v>9.6</v>
      </c>
      <c r="H395" s="47">
        <v>78</v>
      </c>
      <c r="I395" s="148"/>
      <c r="J395" s="49">
        <v>78</v>
      </c>
      <c r="K395" s="48">
        <v>3226</v>
      </c>
      <c r="L395" s="49">
        <v>0.02417854928704278</v>
      </c>
      <c r="M395" s="50">
        <v>232.6</v>
      </c>
      <c r="N395" s="50">
        <v>5.62393056416615</v>
      </c>
      <c r="O395" s="50">
        <v>1450.7129572225667</v>
      </c>
      <c r="P395" s="51">
        <v>337.435833849969</v>
      </c>
      <c r="R395" s="10"/>
      <c r="S395" s="10"/>
    </row>
    <row r="396" spans="1:16" s="9" customFormat="1" ht="12.75" customHeight="1">
      <c r="A396" s="171"/>
      <c r="B396" s="26" t="s">
        <v>385</v>
      </c>
      <c r="C396" s="46">
        <v>55</v>
      </c>
      <c r="D396" s="46" t="s">
        <v>384</v>
      </c>
      <c r="E396" s="47">
        <v>76.217</v>
      </c>
      <c r="F396" s="47">
        <v>7.562</v>
      </c>
      <c r="G396" s="47">
        <v>8.8</v>
      </c>
      <c r="H396" s="47">
        <v>59.855</v>
      </c>
      <c r="I396" s="148"/>
      <c r="J396" s="47">
        <v>59.855</v>
      </c>
      <c r="K396" s="48">
        <v>2472.96</v>
      </c>
      <c r="L396" s="49">
        <v>0.024203788172877844</v>
      </c>
      <c r="M396" s="50">
        <v>245.9</v>
      </c>
      <c r="N396" s="50">
        <v>5.951711511710662</v>
      </c>
      <c r="O396" s="50">
        <v>1452.2272903726707</v>
      </c>
      <c r="P396" s="51">
        <v>357.10269070263973</v>
      </c>
    </row>
    <row r="397" spans="1:19" s="9" customFormat="1" ht="12.75">
      <c r="A397" s="171"/>
      <c r="B397" s="26" t="s">
        <v>598</v>
      </c>
      <c r="C397" s="46">
        <v>40</v>
      </c>
      <c r="D397" s="46">
        <v>1978</v>
      </c>
      <c r="E397" s="47">
        <v>65.89</v>
      </c>
      <c r="F397" s="47">
        <v>7.95514</v>
      </c>
      <c r="G397" s="47">
        <v>4</v>
      </c>
      <c r="H397" s="47">
        <f>E397-F397-G397</f>
        <v>53.93486</v>
      </c>
      <c r="I397" s="48">
        <v>2227.94</v>
      </c>
      <c r="J397" s="49">
        <f>H397</f>
        <v>53.93486</v>
      </c>
      <c r="K397" s="48">
        <f>I397</f>
        <v>2227.94</v>
      </c>
      <c r="L397" s="49">
        <f>J397/K397</f>
        <v>0.024208398789913554</v>
      </c>
      <c r="M397" s="50">
        <v>278.39</v>
      </c>
      <c r="N397" s="50">
        <f>L397*M397</f>
        <v>6.739376139124034</v>
      </c>
      <c r="O397" s="50">
        <f>L397*60*1000</f>
        <v>1452.5039273948132</v>
      </c>
      <c r="P397" s="51">
        <f>O397*M397/1000</f>
        <v>404.36256834744205</v>
      </c>
      <c r="Q397" s="11"/>
      <c r="R397" s="10"/>
      <c r="S397" s="10"/>
    </row>
    <row r="398" spans="1:19" s="9" customFormat="1" ht="12.75">
      <c r="A398" s="171"/>
      <c r="B398" s="26" t="s">
        <v>870</v>
      </c>
      <c r="C398" s="46">
        <v>20</v>
      </c>
      <c r="D398" s="46">
        <v>1989</v>
      </c>
      <c r="E398" s="47">
        <f>F398+G398+H398</f>
        <v>30.68149992</v>
      </c>
      <c r="F398" s="47">
        <f>34.794*53.68/1000</f>
        <v>1.8677419199999998</v>
      </c>
      <c r="G398" s="47">
        <v>3.425</v>
      </c>
      <c r="H398" s="47">
        <v>25.388758</v>
      </c>
      <c r="I398" s="48">
        <v>1048.7</v>
      </c>
      <c r="J398" s="50">
        <f>H398</f>
        <v>25.388758</v>
      </c>
      <c r="K398" s="48">
        <f>I398</f>
        <v>1048.7</v>
      </c>
      <c r="L398" s="49">
        <f>J398/K398</f>
        <v>0.024209743491942402</v>
      </c>
      <c r="M398" s="50">
        <f>M397</f>
        <v>278.39</v>
      </c>
      <c r="N398" s="50">
        <f>L398*M398</f>
        <v>6.739750490721845</v>
      </c>
      <c r="O398" s="50">
        <f>L398*60*1000</f>
        <v>1452.5846095165443</v>
      </c>
      <c r="P398" s="51">
        <f>O398*M398/1000</f>
        <v>404.38502944331077</v>
      </c>
      <c r="R398" s="10"/>
      <c r="S398" s="10"/>
    </row>
    <row r="399" spans="1:19" s="9" customFormat="1" ht="11.25" customHeight="1">
      <c r="A399" s="171"/>
      <c r="B399" s="26" t="s">
        <v>800</v>
      </c>
      <c r="C399" s="46">
        <v>36</v>
      </c>
      <c r="D399" s="46">
        <v>1989</v>
      </c>
      <c r="E399" s="47">
        <v>67.2</v>
      </c>
      <c r="F399" s="47">
        <v>4.7</v>
      </c>
      <c r="G399" s="47">
        <v>8.64</v>
      </c>
      <c r="H399" s="47">
        <v>53.8</v>
      </c>
      <c r="I399" s="148"/>
      <c r="J399" s="49">
        <v>53.8</v>
      </c>
      <c r="K399" s="48">
        <v>2219</v>
      </c>
      <c r="L399" s="49">
        <v>0.024245155475439387</v>
      </c>
      <c r="M399" s="50">
        <v>232.6</v>
      </c>
      <c r="N399" s="50">
        <v>5.639423163587201</v>
      </c>
      <c r="O399" s="50">
        <v>1454.7093285263632</v>
      </c>
      <c r="P399" s="51">
        <v>338.36538981523205</v>
      </c>
      <c r="R399" s="10"/>
      <c r="S399" s="10"/>
    </row>
    <row r="400" spans="1:19" s="9" customFormat="1" ht="12.75" customHeight="1">
      <c r="A400" s="171"/>
      <c r="B400" s="26" t="s">
        <v>779</v>
      </c>
      <c r="C400" s="46">
        <v>25</v>
      </c>
      <c r="D400" s="46" t="s">
        <v>384</v>
      </c>
      <c r="E400" s="47">
        <v>41.146</v>
      </c>
      <c r="F400" s="47">
        <v>3.478</v>
      </c>
      <c r="G400" s="47">
        <v>3.876</v>
      </c>
      <c r="H400" s="47">
        <v>33.792</v>
      </c>
      <c r="I400" s="148"/>
      <c r="J400" s="47">
        <v>33.792</v>
      </c>
      <c r="K400" s="48">
        <v>1389.64</v>
      </c>
      <c r="L400" s="49">
        <v>0.02431708931809677</v>
      </c>
      <c r="M400" s="50">
        <v>245.9</v>
      </c>
      <c r="N400" s="50">
        <v>5.979572263319996</v>
      </c>
      <c r="O400" s="50">
        <v>1459.0253590858063</v>
      </c>
      <c r="P400" s="51">
        <v>358.7743357991998</v>
      </c>
      <c r="R400" s="10"/>
      <c r="S400" s="10"/>
    </row>
    <row r="401" spans="1:19" s="9" customFormat="1" ht="12.75" customHeight="1">
      <c r="A401" s="171"/>
      <c r="B401" s="26" t="s">
        <v>369</v>
      </c>
      <c r="C401" s="46">
        <v>24</v>
      </c>
      <c r="D401" s="46">
        <v>1983</v>
      </c>
      <c r="E401" s="47">
        <f>SUM(F401:H401)</f>
        <v>41.317</v>
      </c>
      <c r="F401" s="47">
        <v>4.56195</v>
      </c>
      <c r="G401" s="47">
        <v>3.84</v>
      </c>
      <c r="H401" s="47">
        <v>32.91505</v>
      </c>
      <c r="I401" s="48">
        <v>1351.94</v>
      </c>
      <c r="J401" s="47">
        <v>32.91505</v>
      </c>
      <c r="K401" s="48">
        <v>1351.94</v>
      </c>
      <c r="L401" s="49">
        <f>J401/K401</f>
        <v>0.024346531650812905</v>
      </c>
      <c r="M401" s="50">
        <v>309.233</v>
      </c>
      <c r="N401" s="50">
        <f>L401*M401</f>
        <v>7.528751021975827</v>
      </c>
      <c r="O401" s="50">
        <f>L401*60*1000</f>
        <v>1460.7918990487742</v>
      </c>
      <c r="P401" s="51">
        <f>O401*M401/1000</f>
        <v>451.7250613185496</v>
      </c>
      <c r="R401" s="10"/>
      <c r="S401" s="10"/>
    </row>
    <row r="402" spans="1:19" s="9" customFormat="1" ht="12.75" customHeight="1">
      <c r="A402" s="171"/>
      <c r="B402" s="279" t="s">
        <v>122</v>
      </c>
      <c r="C402" s="280">
        <v>48</v>
      </c>
      <c r="D402" s="281" t="s">
        <v>30</v>
      </c>
      <c r="E402" s="282">
        <v>60.98</v>
      </c>
      <c r="F402" s="282">
        <v>4.33</v>
      </c>
      <c r="G402" s="283">
        <v>0.52</v>
      </c>
      <c r="H402" s="283">
        <v>49.5</v>
      </c>
      <c r="I402" s="284" t="s">
        <v>107</v>
      </c>
      <c r="J402" s="285">
        <v>46.49</v>
      </c>
      <c r="K402" s="280">
        <v>1899.06</v>
      </c>
      <c r="L402" s="49">
        <f>J402/K402</f>
        <v>0.024480532473960804</v>
      </c>
      <c r="M402" s="286">
        <v>249.3</v>
      </c>
      <c r="N402" s="50">
        <f>L402*M402</f>
        <v>6.102996745758428</v>
      </c>
      <c r="O402" s="50">
        <f>L402*60*1000</f>
        <v>1468.8319484376482</v>
      </c>
      <c r="P402" s="51">
        <f>O402*M402/1000</f>
        <v>366.1798047455057</v>
      </c>
      <c r="Q402" s="11"/>
      <c r="R402" s="10"/>
      <c r="S402" s="10"/>
    </row>
    <row r="403" spans="1:19" s="9" customFormat="1" ht="12.75" customHeight="1">
      <c r="A403" s="171"/>
      <c r="B403" s="26" t="s">
        <v>728</v>
      </c>
      <c r="C403" s="46">
        <v>80</v>
      </c>
      <c r="D403" s="46" t="s">
        <v>30</v>
      </c>
      <c r="E403" s="47">
        <v>115.59</v>
      </c>
      <c r="F403" s="47">
        <v>6.15</v>
      </c>
      <c r="G403" s="47">
        <v>13.04</v>
      </c>
      <c r="H403" s="47">
        <v>96.4</v>
      </c>
      <c r="I403" s="48">
        <v>3925.41</v>
      </c>
      <c r="J403" s="49">
        <v>89.9</v>
      </c>
      <c r="K403" s="48">
        <v>3670.74</v>
      </c>
      <c r="L403" s="125">
        <v>0.02449097457188469</v>
      </c>
      <c r="M403" s="163">
        <v>223.6</v>
      </c>
      <c r="N403" s="113">
        <v>5.4761819142734165</v>
      </c>
      <c r="O403" s="113">
        <v>1469.4584743130813</v>
      </c>
      <c r="P403" s="114">
        <v>328.570914856405</v>
      </c>
      <c r="R403" s="10"/>
      <c r="S403" s="10"/>
    </row>
    <row r="404" spans="1:19" s="9" customFormat="1" ht="12.75" customHeight="1">
      <c r="A404" s="171"/>
      <c r="B404" s="26" t="s">
        <v>283</v>
      </c>
      <c r="C404" s="46">
        <v>30</v>
      </c>
      <c r="D404" s="46">
        <v>1992</v>
      </c>
      <c r="E404" s="47">
        <v>46.4</v>
      </c>
      <c r="F404" s="47">
        <v>2.94788</v>
      </c>
      <c r="G404" s="47">
        <v>4.8</v>
      </c>
      <c r="H404" s="47">
        <v>38.6521</v>
      </c>
      <c r="I404" s="48">
        <v>1576.72</v>
      </c>
      <c r="J404" s="47">
        <v>38.6521</v>
      </c>
      <c r="K404" s="48">
        <v>1576.72</v>
      </c>
      <c r="L404" s="49">
        <v>0.02451424476127657</v>
      </c>
      <c r="M404" s="47">
        <v>238.165</v>
      </c>
      <c r="N404" s="50">
        <v>5.838435103569434</v>
      </c>
      <c r="O404" s="50">
        <v>1470.8546856765943</v>
      </c>
      <c r="P404" s="51">
        <v>350.30610621416605</v>
      </c>
      <c r="R404" s="10"/>
      <c r="S404" s="10"/>
    </row>
    <row r="405" spans="1:19" s="9" customFormat="1" ht="12.75" customHeight="1">
      <c r="A405" s="171"/>
      <c r="B405" s="26" t="s">
        <v>729</v>
      </c>
      <c r="C405" s="46">
        <v>45</v>
      </c>
      <c r="D405" s="46" t="s">
        <v>30</v>
      </c>
      <c r="E405" s="47">
        <v>70</v>
      </c>
      <c r="F405" s="47">
        <v>4.71</v>
      </c>
      <c r="G405" s="47">
        <v>7.34</v>
      </c>
      <c r="H405" s="47">
        <v>57.95</v>
      </c>
      <c r="I405" s="48">
        <v>2363.02</v>
      </c>
      <c r="J405" s="49">
        <v>57.95</v>
      </c>
      <c r="K405" s="48">
        <v>2363.02</v>
      </c>
      <c r="L405" s="125">
        <v>0.024523702719401446</v>
      </c>
      <c r="M405" s="163">
        <v>223.6</v>
      </c>
      <c r="N405" s="113">
        <v>5.483499928058163</v>
      </c>
      <c r="O405" s="113">
        <v>1471.4221631640867</v>
      </c>
      <c r="P405" s="114">
        <v>329.00999568348976</v>
      </c>
      <c r="Q405" s="11"/>
      <c r="R405" s="10"/>
      <c r="S405" s="10"/>
    </row>
    <row r="406" spans="1:19" s="9" customFormat="1" ht="12.75" customHeight="1">
      <c r="A406" s="171"/>
      <c r="B406" s="26" t="s">
        <v>624</v>
      </c>
      <c r="C406" s="46">
        <v>45</v>
      </c>
      <c r="D406" s="46">
        <v>1967</v>
      </c>
      <c r="E406" s="47">
        <v>51.27</v>
      </c>
      <c r="F406" s="47">
        <v>4.847</v>
      </c>
      <c r="G406" s="47">
        <v>0.45</v>
      </c>
      <c r="H406" s="47">
        <v>45.973</v>
      </c>
      <c r="I406" s="48">
        <v>1869.57</v>
      </c>
      <c r="J406" s="47">
        <v>45.973</v>
      </c>
      <c r="K406" s="48">
        <v>1869.57</v>
      </c>
      <c r="L406" s="49">
        <f>J406/K406</f>
        <v>0.024590146397299915</v>
      </c>
      <c r="M406" s="50">
        <v>257.241</v>
      </c>
      <c r="N406" s="50">
        <f>L406*M406</f>
        <v>6.325593849387827</v>
      </c>
      <c r="O406" s="50">
        <f>L406*60*1000</f>
        <v>1475.408783837995</v>
      </c>
      <c r="P406" s="51">
        <f>O406*M406/1000</f>
        <v>379.5356309632697</v>
      </c>
      <c r="R406" s="10"/>
      <c r="S406" s="10"/>
    </row>
    <row r="407" spans="1:19" s="9" customFormat="1" ht="13.5" customHeight="1">
      <c r="A407" s="171"/>
      <c r="B407" s="26" t="s">
        <v>801</v>
      </c>
      <c r="C407" s="46">
        <v>60</v>
      </c>
      <c r="D407" s="46">
        <v>1981</v>
      </c>
      <c r="E407" s="47">
        <v>95.9</v>
      </c>
      <c r="F407" s="47">
        <v>6.4</v>
      </c>
      <c r="G407" s="47">
        <v>9.6</v>
      </c>
      <c r="H407" s="47">
        <v>80</v>
      </c>
      <c r="I407" s="148"/>
      <c r="J407" s="49">
        <v>80</v>
      </c>
      <c r="K407" s="48">
        <v>3252</v>
      </c>
      <c r="L407" s="49">
        <v>0.024600246002460024</v>
      </c>
      <c r="M407" s="50">
        <v>232.6</v>
      </c>
      <c r="N407" s="50">
        <v>5.7220172201722015</v>
      </c>
      <c r="O407" s="50">
        <v>1476.0147601476015</v>
      </c>
      <c r="P407" s="51">
        <v>343.3210332103321</v>
      </c>
      <c r="R407" s="10"/>
      <c r="S407" s="10"/>
    </row>
    <row r="408" spans="1:19" s="9" customFormat="1" ht="13.5" customHeight="1">
      <c r="A408" s="171"/>
      <c r="B408" s="26" t="s">
        <v>198</v>
      </c>
      <c r="C408" s="46">
        <v>13</v>
      </c>
      <c r="D408" s="46">
        <v>1981</v>
      </c>
      <c r="E408" s="47">
        <f>SUM(F408:H408)</f>
        <v>21.8</v>
      </c>
      <c r="F408" s="47">
        <v>1.93212</v>
      </c>
      <c r="G408" s="47">
        <v>1.92</v>
      </c>
      <c r="H408" s="47">
        <v>17.94788</v>
      </c>
      <c r="I408" s="48">
        <v>729.29</v>
      </c>
      <c r="J408" s="47">
        <v>17.94788</v>
      </c>
      <c r="K408" s="48">
        <v>729.29</v>
      </c>
      <c r="L408" s="49">
        <f>J408/K408</f>
        <v>0.024610072810541762</v>
      </c>
      <c r="M408" s="50">
        <v>309.233</v>
      </c>
      <c r="N408" s="50">
        <f>L408*M408</f>
        <v>7.610246645422261</v>
      </c>
      <c r="O408" s="50">
        <f>L408*60*1000</f>
        <v>1476.6043686325056</v>
      </c>
      <c r="P408" s="51">
        <f>O408*M408/1000</f>
        <v>456.6147987253356</v>
      </c>
      <c r="R408" s="10"/>
      <c r="S408" s="10"/>
    </row>
    <row r="409" spans="1:19" s="9" customFormat="1" ht="12.75" customHeight="1">
      <c r="A409" s="171"/>
      <c r="B409" s="26" t="s">
        <v>730</v>
      </c>
      <c r="C409" s="46">
        <v>40</v>
      </c>
      <c r="D409" s="46" t="s">
        <v>30</v>
      </c>
      <c r="E409" s="47">
        <v>73.49</v>
      </c>
      <c r="F409" s="47">
        <v>4.87</v>
      </c>
      <c r="G409" s="47">
        <v>6.52</v>
      </c>
      <c r="H409" s="47">
        <v>62.1</v>
      </c>
      <c r="I409" s="48">
        <v>2512.91</v>
      </c>
      <c r="J409" s="49">
        <v>62.1</v>
      </c>
      <c r="K409" s="48">
        <v>2512.91</v>
      </c>
      <c r="L409" s="125">
        <v>0.024712385242607177</v>
      </c>
      <c r="M409" s="163">
        <v>223.6</v>
      </c>
      <c r="N409" s="113">
        <v>5.525689340246965</v>
      </c>
      <c r="O409" s="113">
        <v>1482.7431145564308</v>
      </c>
      <c r="P409" s="114">
        <v>331.5413604148179</v>
      </c>
      <c r="R409" s="10"/>
      <c r="S409" s="10"/>
    </row>
    <row r="410" spans="1:19" s="9" customFormat="1" ht="12.75">
      <c r="A410" s="171"/>
      <c r="B410" s="26" t="s">
        <v>839</v>
      </c>
      <c r="C410" s="46">
        <v>20</v>
      </c>
      <c r="D410" s="46" t="s">
        <v>248</v>
      </c>
      <c r="E410" s="47">
        <v>27.2</v>
      </c>
      <c r="F410" s="47">
        <v>0</v>
      </c>
      <c r="G410" s="47">
        <v>0</v>
      </c>
      <c r="H410" s="47">
        <v>27.2</v>
      </c>
      <c r="I410" s="48">
        <v>1098.97</v>
      </c>
      <c r="J410" s="47">
        <v>27.2</v>
      </c>
      <c r="K410" s="48">
        <v>1098.97</v>
      </c>
      <c r="L410" s="49">
        <v>0.024750448146901187</v>
      </c>
      <c r="M410" s="50">
        <v>276.2</v>
      </c>
      <c r="N410" s="50">
        <v>6.836073778174107</v>
      </c>
      <c r="O410" s="50">
        <v>1485.0268888140713</v>
      </c>
      <c r="P410" s="51">
        <v>410.1644266904465</v>
      </c>
      <c r="Q410" s="11"/>
      <c r="R410" s="10"/>
      <c r="S410" s="10"/>
    </row>
    <row r="411" spans="1:16" s="9" customFormat="1" ht="12.75" customHeight="1">
      <c r="A411" s="171"/>
      <c r="B411" s="26" t="s">
        <v>731</v>
      </c>
      <c r="C411" s="46">
        <v>80</v>
      </c>
      <c r="D411" s="46" t="s">
        <v>30</v>
      </c>
      <c r="E411" s="47">
        <v>116.3</v>
      </c>
      <c r="F411" s="47">
        <v>5.97</v>
      </c>
      <c r="G411" s="47">
        <v>12.88</v>
      </c>
      <c r="H411" s="47">
        <v>97.45</v>
      </c>
      <c r="I411" s="48">
        <v>3898.3</v>
      </c>
      <c r="J411" s="49">
        <v>85.2</v>
      </c>
      <c r="K411" s="48">
        <v>3435.94</v>
      </c>
      <c r="L411" s="125">
        <v>0.024796707742277223</v>
      </c>
      <c r="M411" s="163">
        <v>223.6</v>
      </c>
      <c r="N411" s="113">
        <v>5.544543851173187</v>
      </c>
      <c r="O411" s="113">
        <v>1487.8024645366334</v>
      </c>
      <c r="P411" s="114">
        <v>332.6726310703912</v>
      </c>
    </row>
    <row r="412" spans="1:19" s="9" customFormat="1" ht="12.75">
      <c r="A412" s="171"/>
      <c r="B412" s="26" t="s">
        <v>298</v>
      </c>
      <c r="C412" s="46">
        <v>30</v>
      </c>
      <c r="D412" s="46">
        <v>1990</v>
      </c>
      <c r="E412" s="47">
        <f>F412+G412+H412</f>
        <v>47.97699824</v>
      </c>
      <c r="F412" s="47">
        <f>56.018*53.68/1000</f>
        <v>3.00704624</v>
      </c>
      <c r="G412" s="47">
        <v>5.1</v>
      </c>
      <c r="H412" s="47">
        <v>39.869952</v>
      </c>
      <c r="I412" s="48">
        <v>1607.03</v>
      </c>
      <c r="J412" s="50">
        <f>H412</f>
        <v>39.869952</v>
      </c>
      <c r="K412" s="48">
        <f>I412</f>
        <v>1607.03</v>
      </c>
      <c r="L412" s="49">
        <f>J412/K412</f>
        <v>0.024809712326465592</v>
      </c>
      <c r="M412" s="50">
        <f>M411</f>
        <v>223.6</v>
      </c>
      <c r="N412" s="50">
        <f>L412*M412</f>
        <v>5.547451676197706</v>
      </c>
      <c r="O412" s="50">
        <f>L412*60*1000</f>
        <v>1488.5827395879355</v>
      </c>
      <c r="P412" s="51">
        <f>O412*M412/1000</f>
        <v>332.84710057186237</v>
      </c>
      <c r="R412" s="10"/>
      <c r="S412" s="10"/>
    </row>
    <row r="413" spans="1:19" s="9" customFormat="1" ht="12.75">
      <c r="A413" s="171"/>
      <c r="B413" s="26" t="s">
        <v>537</v>
      </c>
      <c r="C413" s="46">
        <v>90</v>
      </c>
      <c r="D413" s="46" t="s">
        <v>248</v>
      </c>
      <c r="E413" s="47">
        <v>129.999002</v>
      </c>
      <c r="F413" s="47">
        <v>6.985008</v>
      </c>
      <c r="G413" s="47">
        <v>11.95</v>
      </c>
      <c r="H413" s="47">
        <v>111.063994</v>
      </c>
      <c r="I413" s="48">
        <v>4473.08</v>
      </c>
      <c r="J413" s="47">
        <v>111.063994</v>
      </c>
      <c r="K413" s="48">
        <v>4473.08</v>
      </c>
      <c r="L413" s="49">
        <v>0.024829422679674855</v>
      </c>
      <c r="M413" s="50">
        <v>276.2</v>
      </c>
      <c r="N413" s="50">
        <v>6.8578865441261945</v>
      </c>
      <c r="O413" s="50">
        <v>1489.7653607804912</v>
      </c>
      <c r="P413" s="51">
        <v>411.47319264757164</v>
      </c>
      <c r="Q413" s="11"/>
      <c r="R413" s="10"/>
      <c r="S413" s="10"/>
    </row>
    <row r="414" spans="1:19" s="9" customFormat="1" ht="12.75">
      <c r="A414" s="171"/>
      <c r="B414" s="31" t="s">
        <v>426</v>
      </c>
      <c r="C414" s="90">
        <v>23</v>
      </c>
      <c r="D414" s="90">
        <v>1963</v>
      </c>
      <c r="E414" s="47">
        <v>28.44</v>
      </c>
      <c r="F414" s="47">
        <v>1.479</v>
      </c>
      <c r="G414" s="47">
        <v>0.24</v>
      </c>
      <c r="H414" s="47">
        <v>26.721</v>
      </c>
      <c r="I414" s="48">
        <v>1070.85</v>
      </c>
      <c r="J414" s="49">
        <v>25.68</v>
      </c>
      <c r="K414" s="48">
        <v>1029.11</v>
      </c>
      <c r="L414" s="49">
        <f>J414/K414</f>
        <v>0.024953600684086252</v>
      </c>
      <c r="M414" s="50">
        <v>336.265</v>
      </c>
      <c r="N414" s="50">
        <f>L414*M414</f>
        <v>8.391022534034263</v>
      </c>
      <c r="O414" s="50">
        <f>L414*60*1000</f>
        <v>1497.2160410451752</v>
      </c>
      <c r="P414" s="51">
        <f>O414*M414/1000</f>
        <v>503.4613520420558</v>
      </c>
      <c r="Q414" s="11"/>
      <c r="R414" s="10"/>
      <c r="S414" s="10"/>
    </row>
    <row r="415" spans="1:19" s="9" customFormat="1" ht="12.75">
      <c r="A415" s="171"/>
      <c r="B415" s="26" t="s">
        <v>599</v>
      </c>
      <c r="C415" s="46">
        <v>60</v>
      </c>
      <c r="D415" s="46">
        <v>1964</v>
      </c>
      <c r="E415" s="47">
        <v>65.76217</v>
      </c>
      <c r="F415" s="47">
        <v>4.77853</v>
      </c>
      <c r="G415" s="47">
        <v>0.6</v>
      </c>
      <c r="H415" s="47">
        <f>E415-F415-G415</f>
        <v>60.38363999999999</v>
      </c>
      <c r="I415" s="48">
        <v>2415.49</v>
      </c>
      <c r="J415" s="49">
        <f>H415</f>
        <v>60.38363999999999</v>
      </c>
      <c r="K415" s="48">
        <f>I415</f>
        <v>2415.49</v>
      </c>
      <c r="L415" s="49">
        <f>J415/K415</f>
        <v>0.024998505479219536</v>
      </c>
      <c r="M415" s="50">
        <v>278.39</v>
      </c>
      <c r="N415" s="50">
        <f>L415*M415</f>
        <v>6.959333940359927</v>
      </c>
      <c r="O415" s="50">
        <f>L415*60*1000</f>
        <v>1499.910328753172</v>
      </c>
      <c r="P415" s="51">
        <f>O415*M415/1000</f>
        <v>417.56003642159556</v>
      </c>
      <c r="R415" s="10"/>
      <c r="S415" s="10"/>
    </row>
    <row r="416" spans="1:19" s="9" customFormat="1" ht="12.75">
      <c r="A416" s="171"/>
      <c r="B416" s="26" t="s">
        <v>802</v>
      </c>
      <c r="C416" s="46">
        <v>15</v>
      </c>
      <c r="D416" s="46">
        <v>1996</v>
      </c>
      <c r="E416" s="47">
        <v>27.16</v>
      </c>
      <c r="F416" s="47">
        <v>2</v>
      </c>
      <c r="G416" s="47">
        <v>2.4</v>
      </c>
      <c r="H416" s="47">
        <v>22.7</v>
      </c>
      <c r="I416" s="148"/>
      <c r="J416" s="49">
        <v>22.7</v>
      </c>
      <c r="K416" s="48">
        <v>906</v>
      </c>
      <c r="L416" s="49">
        <v>0.025055187637969094</v>
      </c>
      <c r="M416" s="50">
        <v>232.6</v>
      </c>
      <c r="N416" s="50">
        <v>5.827836644591611</v>
      </c>
      <c r="O416" s="50">
        <v>1503.3112582781455</v>
      </c>
      <c r="P416" s="51">
        <v>349.67019867549664</v>
      </c>
      <c r="R416" s="10"/>
      <c r="S416" s="10"/>
    </row>
    <row r="417" spans="1:19" s="9" customFormat="1" ht="12.75">
      <c r="A417" s="171"/>
      <c r="B417" s="26" t="s">
        <v>758</v>
      </c>
      <c r="C417" s="46">
        <v>20</v>
      </c>
      <c r="D417" s="46">
        <v>1991</v>
      </c>
      <c r="E417" s="47">
        <v>35.4</v>
      </c>
      <c r="F417" s="47">
        <v>2.954</v>
      </c>
      <c r="G417" s="47">
        <v>3.2</v>
      </c>
      <c r="H417" s="47">
        <v>29.246</v>
      </c>
      <c r="I417" s="48">
        <v>1165.09</v>
      </c>
      <c r="J417" s="49">
        <v>29.2</v>
      </c>
      <c r="K417" s="48">
        <v>1165.1</v>
      </c>
      <c r="L417" s="49">
        <v>0.02506222641833319</v>
      </c>
      <c r="M417" s="50">
        <v>216.8</v>
      </c>
      <c r="N417" s="50">
        <v>5.433490687494636</v>
      </c>
      <c r="O417" s="50">
        <v>1503.7335850999916</v>
      </c>
      <c r="P417" s="51">
        <v>326.0094412496782</v>
      </c>
      <c r="Q417" s="11"/>
      <c r="R417" s="10"/>
      <c r="S417" s="10"/>
    </row>
    <row r="418" spans="1:19" s="9" customFormat="1" ht="12.75">
      <c r="A418" s="171"/>
      <c r="B418" s="26" t="s">
        <v>759</v>
      </c>
      <c r="C418" s="46">
        <v>45</v>
      </c>
      <c r="D418" s="46"/>
      <c r="E418" s="47">
        <v>86</v>
      </c>
      <c r="F418" s="47">
        <v>5.654</v>
      </c>
      <c r="G418" s="47">
        <v>7.2</v>
      </c>
      <c r="H418" s="47">
        <v>73.09</v>
      </c>
      <c r="I418" s="48">
        <v>2911.41</v>
      </c>
      <c r="J418" s="49">
        <v>73.1</v>
      </c>
      <c r="K418" s="48">
        <v>2911.4</v>
      </c>
      <c r="L418" s="49">
        <v>0.025108195369925118</v>
      </c>
      <c r="M418" s="50">
        <v>216.8</v>
      </c>
      <c r="N418" s="50">
        <v>5.443456756199766</v>
      </c>
      <c r="O418" s="50">
        <v>1506.491722195507</v>
      </c>
      <c r="P418" s="51">
        <v>326.6074053719859</v>
      </c>
      <c r="R418" s="10"/>
      <c r="S418" s="10"/>
    </row>
    <row r="419" spans="1:16" s="9" customFormat="1" ht="12.75" customHeight="1">
      <c r="A419" s="171"/>
      <c r="B419" s="26" t="s">
        <v>803</v>
      </c>
      <c r="C419" s="46">
        <v>36</v>
      </c>
      <c r="D419" s="46">
        <v>1995</v>
      </c>
      <c r="E419" s="47">
        <v>62.3</v>
      </c>
      <c r="F419" s="47">
        <v>4.48</v>
      </c>
      <c r="G419" s="47">
        <v>8.6</v>
      </c>
      <c r="H419" s="47">
        <v>49.2</v>
      </c>
      <c r="I419" s="148"/>
      <c r="J419" s="49">
        <v>49.2</v>
      </c>
      <c r="K419" s="48">
        <v>1959</v>
      </c>
      <c r="L419" s="49">
        <v>0.025114854517611026</v>
      </c>
      <c r="M419" s="50">
        <v>232.6</v>
      </c>
      <c r="N419" s="50">
        <v>5.8417151607963245</v>
      </c>
      <c r="O419" s="50">
        <v>1506.8912710566615</v>
      </c>
      <c r="P419" s="51">
        <v>350.5029096477794</v>
      </c>
    </row>
    <row r="420" spans="1:19" s="9" customFormat="1" ht="12.75">
      <c r="A420" s="171"/>
      <c r="B420" s="26" t="s">
        <v>625</v>
      </c>
      <c r="C420" s="46">
        <v>22</v>
      </c>
      <c r="D420" s="46">
        <v>1976</v>
      </c>
      <c r="E420" s="47">
        <v>36.45</v>
      </c>
      <c r="F420" s="47">
        <v>3.511</v>
      </c>
      <c r="G420" s="47">
        <v>3.52</v>
      </c>
      <c r="H420" s="47">
        <v>29.419</v>
      </c>
      <c r="I420" s="48">
        <v>1170.7</v>
      </c>
      <c r="J420" s="47">
        <v>29.419</v>
      </c>
      <c r="K420" s="48">
        <v>1170.7</v>
      </c>
      <c r="L420" s="49">
        <f>J420/K420</f>
        <v>0.025129409754847527</v>
      </c>
      <c r="M420" s="50">
        <v>257.241</v>
      </c>
      <c r="N420" s="50">
        <f>L420*M420</f>
        <v>6.464314494746732</v>
      </c>
      <c r="O420" s="50">
        <f>L420*60*1000</f>
        <v>1507.7645852908518</v>
      </c>
      <c r="P420" s="51">
        <f>O420*M420/1000</f>
        <v>387.858869684804</v>
      </c>
      <c r="R420" s="10"/>
      <c r="S420" s="10"/>
    </row>
    <row r="421" spans="1:19" s="9" customFormat="1" ht="12.75">
      <c r="A421" s="171"/>
      <c r="B421" s="26" t="s">
        <v>804</v>
      </c>
      <c r="C421" s="46">
        <v>36</v>
      </c>
      <c r="D421" s="46">
        <v>1993</v>
      </c>
      <c r="E421" s="47">
        <v>62.38</v>
      </c>
      <c r="F421" s="47">
        <v>3.2</v>
      </c>
      <c r="G421" s="47">
        <v>8.4</v>
      </c>
      <c r="H421" s="47">
        <v>49.1</v>
      </c>
      <c r="I421" s="148"/>
      <c r="J421" s="49">
        <v>49.1</v>
      </c>
      <c r="K421" s="48">
        <v>1952</v>
      </c>
      <c r="L421" s="49">
        <v>0.025153688524590163</v>
      </c>
      <c r="M421" s="50">
        <v>232.6</v>
      </c>
      <c r="N421" s="50">
        <v>5.850747950819672</v>
      </c>
      <c r="O421" s="50">
        <v>1509.2213114754097</v>
      </c>
      <c r="P421" s="51">
        <v>351.0448770491803</v>
      </c>
      <c r="R421" s="10"/>
      <c r="S421" s="10"/>
    </row>
    <row r="422" spans="1:19" s="9" customFormat="1" ht="12.75">
      <c r="A422" s="171"/>
      <c r="B422" s="26" t="s">
        <v>760</v>
      </c>
      <c r="C422" s="46">
        <v>9</v>
      </c>
      <c r="D422" s="46"/>
      <c r="E422" s="47">
        <v>17.3</v>
      </c>
      <c r="F422" s="47">
        <v>1.477</v>
      </c>
      <c r="G422" s="47">
        <v>1.44</v>
      </c>
      <c r="H422" s="47">
        <v>14.383</v>
      </c>
      <c r="I422" s="48">
        <v>570.26</v>
      </c>
      <c r="J422" s="49">
        <v>14.4</v>
      </c>
      <c r="K422" s="48">
        <v>570.3</v>
      </c>
      <c r="L422" s="49">
        <v>0.025249868490268283</v>
      </c>
      <c r="M422" s="50">
        <v>216.8</v>
      </c>
      <c r="N422" s="50">
        <v>5.474171488690164</v>
      </c>
      <c r="O422" s="50">
        <v>1514.992109416097</v>
      </c>
      <c r="P422" s="51">
        <v>328.45028932140985</v>
      </c>
      <c r="R422" s="10"/>
      <c r="S422" s="10"/>
    </row>
    <row r="423" spans="1:19" s="9" customFormat="1" ht="12.75">
      <c r="A423" s="171"/>
      <c r="B423" s="26" t="s">
        <v>780</v>
      </c>
      <c r="C423" s="46">
        <v>36</v>
      </c>
      <c r="D423" s="46" t="s">
        <v>774</v>
      </c>
      <c r="E423" s="47">
        <v>69.434</v>
      </c>
      <c r="F423" s="47">
        <v>5.189</v>
      </c>
      <c r="G423" s="47">
        <v>5.582</v>
      </c>
      <c r="H423" s="47">
        <v>58.663</v>
      </c>
      <c r="I423" s="148"/>
      <c r="J423" s="47">
        <v>58.663</v>
      </c>
      <c r="K423" s="48">
        <v>2323.22</v>
      </c>
      <c r="L423" s="49">
        <v>0.025250729590826526</v>
      </c>
      <c r="M423" s="50">
        <v>245.9</v>
      </c>
      <c r="N423" s="50">
        <v>6.2091544063842425</v>
      </c>
      <c r="O423" s="50">
        <v>1515.0437754495915</v>
      </c>
      <c r="P423" s="51">
        <v>372.54926438305455</v>
      </c>
      <c r="R423" s="10"/>
      <c r="S423" s="10"/>
    </row>
    <row r="424" spans="1:19" s="9" customFormat="1" ht="12.75">
      <c r="A424" s="171"/>
      <c r="B424" s="26" t="s">
        <v>203</v>
      </c>
      <c r="C424" s="46">
        <v>36</v>
      </c>
      <c r="D424" s="46">
        <v>1984</v>
      </c>
      <c r="E424" s="47">
        <f>SUM(F424:H424)</f>
        <v>62.89</v>
      </c>
      <c r="F424" s="47">
        <v>3.848354</v>
      </c>
      <c r="G424" s="47">
        <v>5.76</v>
      </c>
      <c r="H424" s="47">
        <v>53.281646</v>
      </c>
      <c r="I424" s="48">
        <v>2108.99</v>
      </c>
      <c r="J424" s="47">
        <v>53.281646</v>
      </c>
      <c r="K424" s="48">
        <v>2108.99</v>
      </c>
      <c r="L424" s="49">
        <f>J424/K424</f>
        <v>0.025264058151058092</v>
      </c>
      <c r="M424" s="50">
        <v>309.233</v>
      </c>
      <c r="N424" s="50">
        <f>L424*M424</f>
        <v>7.812480494226147</v>
      </c>
      <c r="O424" s="50">
        <f>L424*60*1000</f>
        <v>1515.8434890634855</v>
      </c>
      <c r="P424" s="51">
        <f>O424*M424/1000</f>
        <v>468.74882965356886</v>
      </c>
      <c r="R424" s="10"/>
      <c r="S424" s="10"/>
    </row>
    <row r="425" spans="1:19" s="9" customFormat="1" ht="12.75">
      <c r="A425" s="171"/>
      <c r="B425" s="26" t="s">
        <v>859</v>
      </c>
      <c r="C425" s="46">
        <v>13</v>
      </c>
      <c r="D425" s="46">
        <v>1993</v>
      </c>
      <c r="E425" s="47">
        <v>22.5</v>
      </c>
      <c r="F425" s="47">
        <v>1.173</v>
      </c>
      <c r="G425" s="47">
        <v>2.72</v>
      </c>
      <c r="H425" s="47">
        <v>18.607</v>
      </c>
      <c r="I425" s="48">
        <v>736</v>
      </c>
      <c r="J425" s="49">
        <v>18.607</v>
      </c>
      <c r="K425" s="48">
        <v>736</v>
      </c>
      <c r="L425" s="49">
        <v>0.025281249999999998</v>
      </c>
      <c r="M425" s="50">
        <v>222.8</v>
      </c>
      <c r="N425" s="50">
        <v>5.6326624999999995</v>
      </c>
      <c r="O425" s="50">
        <v>1516.875</v>
      </c>
      <c r="P425" s="51">
        <v>337.95975</v>
      </c>
      <c r="R425" s="10"/>
      <c r="S425" s="10"/>
    </row>
    <row r="426" spans="1:19" s="9" customFormat="1" ht="12.75">
      <c r="A426" s="171"/>
      <c r="B426" s="26" t="s">
        <v>201</v>
      </c>
      <c r="C426" s="46">
        <v>32</v>
      </c>
      <c r="D426" s="46">
        <v>1974</v>
      </c>
      <c r="E426" s="47">
        <f>SUM(F426:H426)</f>
        <v>54.56</v>
      </c>
      <c r="F426" s="47">
        <v>3.515385</v>
      </c>
      <c r="G426" s="47">
        <v>4.96</v>
      </c>
      <c r="H426" s="47">
        <v>46.084615</v>
      </c>
      <c r="I426" s="48">
        <v>1820.68</v>
      </c>
      <c r="J426" s="47">
        <v>46.084615</v>
      </c>
      <c r="K426" s="48">
        <v>1820.68</v>
      </c>
      <c r="L426" s="49">
        <f>J426/K426</f>
        <v>0.025311759891908515</v>
      </c>
      <c r="M426" s="50">
        <v>309.233</v>
      </c>
      <c r="N426" s="50">
        <f>L426*M426</f>
        <v>7.827231446654546</v>
      </c>
      <c r="O426" s="50">
        <f>L426*60*1000</f>
        <v>1518.7055935145108</v>
      </c>
      <c r="P426" s="51">
        <f>O426*M426/1000</f>
        <v>469.6338867992727</v>
      </c>
      <c r="Q426" s="11"/>
      <c r="R426" s="10"/>
      <c r="S426" s="10"/>
    </row>
    <row r="427" spans="1:19" s="9" customFormat="1" ht="12.75">
      <c r="A427" s="171"/>
      <c r="B427" s="26" t="s">
        <v>781</v>
      </c>
      <c r="C427" s="46">
        <v>18</v>
      </c>
      <c r="D427" s="46" t="s">
        <v>774</v>
      </c>
      <c r="E427" s="47">
        <v>33.449999999999996</v>
      </c>
      <c r="F427" s="47">
        <v>1.776</v>
      </c>
      <c r="G427" s="47">
        <v>2.8</v>
      </c>
      <c r="H427" s="47">
        <v>28.874</v>
      </c>
      <c r="I427" s="46"/>
      <c r="J427" s="46">
        <v>28.874</v>
      </c>
      <c r="K427" s="48">
        <v>1136.43</v>
      </c>
      <c r="L427" s="49">
        <v>0.025407636194046266</v>
      </c>
      <c r="M427" s="50">
        <v>245.9</v>
      </c>
      <c r="N427" s="50">
        <v>6.247737740115977</v>
      </c>
      <c r="O427" s="50">
        <v>1524.4581716427758</v>
      </c>
      <c r="P427" s="51">
        <v>374.86426440695857</v>
      </c>
      <c r="Q427" s="11"/>
      <c r="R427" s="10"/>
      <c r="S427" s="10"/>
    </row>
    <row r="428" spans="1:19" s="9" customFormat="1" ht="12.75">
      <c r="A428" s="171"/>
      <c r="B428" s="26" t="s">
        <v>209</v>
      </c>
      <c r="C428" s="46">
        <v>22</v>
      </c>
      <c r="D428" s="46">
        <v>1974</v>
      </c>
      <c r="E428" s="47">
        <f>SUM(F428:H428)</f>
        <v>27.071</v>
      </c>
      <c r="F428" s="47"/>
      <c r="G428" s="47"/>
      <c r="H428" s="47">
        <v>27.071</v>
      </c>
      <c r="I428" s="48">
        <v>1064.69</v>
      </c>
      <c r="J428" s="47">
        <v>27.071</v>
      </c>
      <c r="K428" s="48">
        <v>1064.69</v>
      </c>
      <c r="L428" s="49">
        <f>J428/K428</f>
        <v>0.025426180390536214</v>
      </c>
      <c r="M428" s="50">
        <v>309.233</v>
      </c>
      <c r="N428" s="50">
        <f>L428*M428</f>
        <v>7.862614040706685</v>
      </c>
      <c r="O428" s="50">
        <f>L428*60*1000</f>
        <v>1525.5708234321728</v>
      </c>
      <c r="P428" s="51">
        <f>O428*M428/1000</f>
        <v>471.7568424424011</v>
      </c>
      <c r="R428" s="10"/>
      <c r="S428" s="10"/>
    </row>
    <row r="429" spans="1:19" s="9" customFormat="1" ht="12.75" customHeight="1">
      <c r="A429" s="171"/>
      <c r="B429" s="26" t="s">
        <v>85</v>
      </c>
      <c r="C429" s="46">
        <v>41</v>
      </c>
      <c r="D429" s="46">
        <v>1987</v>
      </c>
      <c r="E429" s="47">
        <v>69.62</v>
      </c>
      <c r="F429" s="47">
        <v>4.6</v>
      </c>
      <c r="G429" s="47">
        <v>6.08</v>
      </c>
      <c r="H429" s="47">
        <f>E429-F429-G429</f>
        <v>58.94000000000001</v>
      </c>
      <c r="I429" s="48">
        <v>2315.8</v>
      </c>
      <c r="J429" s="49">
        <f>H429/I429*K429</f>
        <v>42.020010363589265</v>
      </c>
      <c r="K429" s="46">
        <v>1651</v>
      </c>
      <c r="L429" s="49">
        <f>J429/K429</f>
        <v>0.025451247948872966</v>
      </c>
      <c r="M429" s="50">
        <v>316.7540000000001</v>
      </c>
      <c r="N429" s="50">
        <f>L429*M429</f>
        <v>8.06178459279731</v>
      </c>
      <c r="O429" s="50">
        <f>L429*60*1000</f>
        <v>1527.074876932378</v>
      </c>
      <c r="P429" s="51">
        <f>O429*M429/1000</f>
        <v>483.70707556783856</v>
      </c>
      <c r="R429" s="10"/>
      <c r="S429" s="10"/>
    </row>
    <row r="430" spans="1:19" s="9" customFormat="1" ht="12.75">
      <c r="A430" s="171"/>
      <c r="B430" s="26" t="s">
        <v>782</v>
      </c>
      <c r="C430" s="46">
        <v>10</v>
      </c>
      <c r="D430" s="46" t="s">
        <v>774</v>
      </c>
      <c r="E430" s="47">
        <v>18.919999999999998</v>
      </c>
      <c r="F430" s="47">
        <v>0.85</v>
      </c>
      <c r="G430" s="47">
        <v>1.699</v>
      </c>
      <c r="H430" s="47">
        <v>16.371</v>
      </c>
      <c r="I430" s="148"/>
      <c r="J430" s="47">
        <v>16.371</v>
      </c>
      <c r="K430" s="48">
        <v>641.72</v>
      </c>
      <c r="L430" s="49">
        <v>0.025511126347939908</v>
      </c>
      <c r="M430" s="50">
        <v>245.9</v>
      </c>
      <c r="N430" s="50">
        <v>6.2731859689584235</v>
      </c>
      <c r="O430" s="50">
        <v>1530.6675808763946</v>
      </c>
      <c r="P430" s="51">
        <v>376.39115813750544</v>
      </c>
      <c r="R430" s="10"/>
      <c r="S430" s="10"/>
    </row>
    <row r="431" spans="1:19" s="9" customFormat="1" ht="12.75">
      <c r="A431" s="171"/>
      <c r="B431" s="26" t="s">
        <v>849</v>
      </c>
      <c r="C431" s="46">
        <v>40</v>
      </c>
      <c r="D431" s="46">
        <v>1981</v>
      </c>
      <c r="E431" s="47">
        <v>68.581</v>
      </c>
      <c r="F431" s="47">
        <v>4.794</v>
      </c>
      <c r="G431" s="47">
        <v>6.4</v>
      </c>
      <c r="H431" s="47">
        <v>57.387</v>
      </c>
      <c r="I431" s="48">
        <v>2247.63</v>
      </c>
      <c r="J431" s="49">
        <v>57.4</v>
      </c>
      <c r="K431" s="48">
        <v>2247.6</v>
      </c>
      <c r="L431" s="49">
        <v>0.025538352019932372</v>
      </c>
      <c r="M431" s="50">
        <v>236.31</v>
      </c>
      <c r="N431" s="50">
        <v>6.034967965830219</v>
      </c>
      <c r="O431" s="50">
        <v>1532.3011211959424</v>
      </c>
      <c r="P431" s="51">
        <v>362.09807794981316</v>
      </c>
      <c r="R431" s="10"/>
      <c r="S431" s="10"/>
    </row>
    <row r="432" spans="1:19" s="9" customFormat="1" ht="12.75">
      <c r="A432" s="171"/>
      <c r="B432" s="26" t="s">
        <v>850</v>
      </c>
      <c r="C432" s="46">
        <v>40</v>
      </c>
      <c r="D432" s="46">
        <v>1981</v>
      </c>
      <c r="E432" s="47">
        <v>67.337</v>
      </c>
      <c r="F432" s="47">
        <v>3.2385</v>
      </c>
      <c r="G432" s="47">
        <v>6.4</v>
      </c>
      <c r="H432" s="47">
        <v>57.698499</v>
      </c>
      <c r="I432" s="48">
        <v>2257.25</v>
      </c>
      <c r="J432" s="49">
        <v>57.698499</v>
      </c>
      <c r="K432" s="48">
        <v>2257.3</v>
      </c>
      <c r="L432" s="49">
        <v>0.02556084658663004</v>
      </c>
      <c r="M432" s="50">
        <v>236.31</v>
      </c>
      <c r="N432" s="50">
        <v>6.040283656886545</v>
      </c>
      <c r="O432" s="50">
        <v>1533.6507951978024</v>
      </c>
      <c r="P432" s="51">
        <v>362.4170194131927</v>
      </c>
      <c r="R432" s="10"/>
      <c r="S432" s="10"/>
    </row>
    <row r="433" spans="1:19" s="9" customFormat="1" ht="12.75">
      <c r="A433" s="171"/>
      <c r="B433" s="26" t="s">
        <v>761</v>
      </c>
      <c r="C433" s="46">
        <v>10</v>
      </c>
      <c r="D433" s="46">
        <v>1974</v>
      </c>
      <c r="E433" s="47">
        <v>20.8</v>
      </c>
      <c r="F433" s="47">
        <v>1.732</v>
      </c>
      <c r="G433" s="47">
        <v>1.6</v>
      </c>
      <c r="H433" s="47">
        <v>17.45</v>
      </c>
      <c r="I433" s="48">
        <v>684.27</v>
      </c>
      <c r="J433" s="49">
        <v>17.5</v>
      </c>
      <c r="K433" s="48">
        <v>684.3</v>
      </c>
      <c r="L433" s="49">
        <v>0.025573578839690195</v>
      </c>
      <c r="M433" s="50">
        <v>216.8</v>
      </c>
      <c r="N433" s="50">
        <v>5.544351892444834</v>
      </c>
      <c r="O433" s="50">
        <v>1534.4147303814118</v>
      </c>
      <c r="P433" s="51">
        <v>332.6611135466901</v>
      </c>
      <c r="R433" s="10"/>
      <c r="S433" s="10"/>
    </row>
    <row r="434" spans="1:19" s="9" customFormat="1" ht="12.75">
      <c r="A434" s="171"/>
      <c r="B434" s="26" t="s">
        <v>762</v>
      </c>
      <c r="C434" s="46">
        <v>36</v>
      </c>
      <c r="D434" s="46"/>
      <c r="E434" s="47">
        <v>45.9</v>
      </c>
      <c r="F434" s="47">
        <v>2.649</v>
      </c>
      <c r="G434" s="47">
        <v>5.52</v>
      </c>
      <c r="H434" s="47">
        <v>37.831</v>
      </c>
      <c r="I434" s="48">
        <v>1476.38</v>
      </c>
      <c r="J434" s="49">
        <v>37.8</v>
      </c>
      <c r="K434" s="48">
        <v>1476.4</v>
      </c>
      <c r="L434" s="49">
        <v>0.02560281766458954</v>
      </c>
      <c r="M434" s="50">
        <v>216.8</v>
      </c>
      <c r="N434" s="50">
        <v>5.550690869683012</v>
      </c>
      <c r="O434" s="50">
        <v>1536.1690598753723</v>
      </c>
      <c r="P434" s="51">
        <v>333.04145218098074</v>
      </c>
      <c r="R434" s="10"/>
      <c r="S434" s="10"/>
    </row>
    <row r="435" spans="1:19" s="9" customFormat="1" ht="12.75">
      <c r="A435" s="171"/>
      <c r="B435" s="26" t="s">
        <v>386</v>
      </c>
      <c r="C435" s="46">
        <v>40</v>
      </c>
      <c r="D435" s="46" t="s">
        <v>384</v>
      </c>
      <c r="E435" s="47">
        <v>69.035</v>
      </c>
      <c r="F435" s="47">
        <v>4.418</v>
      </c>
      <c r="G435" s="47">
        <v>6.4</v>
      </c>
      <c r="H435" s="47">
        <v>58.217</v>
      </c>
      <c r="I435" s="148"/>
      <c r="J435" s="47">
        <v>58.217</v>
      </c>
      <c r="K435" s="48">
        <v>2272.52</v>
      </c>
      <c r="L435" s="49">
        <v>0.02561781634485065</v>
      </c>
      <c r="M435" s="50">
        <v>245.9</v>
      </c>
      <c r="N435" s="50">
        <v>6.299421039198775</v>
      </c>
      <c r="O435" s="50">
        <v>1537.0689806910389</v>
      </c>
      <c r="P435" s="51">
        <v>377.96526235192647</v>
      </c>
      <c r="R435" s="10"/>
      <c r="S435" s="10"/>
    </row>
    <row r="436" spans="1:19" s="9" customFormat="1" ht="12.75">
      <c r="A436" s="171"/>
      <c r="B436" s="26" t="s">
        <v>840</v>
      </c>
      <c r="C436" s="46">
        <v>90</v>
      </c>
      <c r="D436" s="46" t="s">
        <v>248</v>
      </c>
      <c r="E436" s="47">
        <v>134.15999300000001</v>
      </c>
      <c r="F436" s="47">
        <v>6.0306</v>
      </c>
      <c r="G436" s="47">
        <v>13.28</v>
      </c>
      <c r="H436" s="47">
        <v>114.849393</v>
      </c>
      <c r="I436" s="48">
        <v>4481.84</v>
      </c>
      <c r="J436" s="47">
        <v>114.849393</v>
      </c>
      <c r="K436" s="48">
        <v>4481.84</v>
      </c>
      <c r="L436" s="49">
        <v>0.025625500464095105</v>
      </c>
      <c r="M436" s="50">
        <v>276.2</v>
      </c>
      <c r="N436" s="50">
        <v>7.077763228183068</v>
      </c>
      <c r="O436" s="50">
        <v>1537.5300278457062</v>
      </c>
      <c r="P436" s="51">
        <v>424.665793690984</v>
      </c>
      <c r="R436" s="10"/>
      <c r="S436" s="10"/>
    </row>
    <row r="437" spans="1:19" s="9" customFormat="1" ht="12.75">
      <c r="A437" s="171"/>
      <c r="B437" s="26" t="s">
        <v>783</v>
      </c>
      <c r="C437" s="46">
        <v>25</v>
      </c>
      <c r="D437" s="46" t="s">
        <v>774</v>
      </c>
      <c r="E437" s="47">
        <v>41.72</v>
      </c>
      <c r="F437" s="47">
        <v>3.087</v>
      </c>
      <c r="G437" s="47">
        <v>4</v>
      </c>
      <c r="H437" s="47">
        <v>34.633</v>
      </c>
      <c r="I437" s="148"/>
      <c r="J437" s="47">
        <v>34.633</v>
      </c>
      <c r="K437" s="48">
        <v>1349.82</v>
      </c>
      <c r="L437" s="49">
        <v>0.0256574950734172</v>
      </c>
      <c r="M437" s="50">
        <v>245.9</v>
      </c>
      <c r="N437" s="50">
        <v>6.30917803855329</v>
      </c>
      <c r="O437" s="50">
        <v>1539.449704405032</v>
      </c>
      <c r="P437" s="51">
        <v>378.55068231319734</v>
      </c>
      <c r="R437" s="10"/>
      <c r="S437" s="10"/>
    </row>
    <row r="438" spans="1:19" s="9" customFormat="1" ht="12.75">
      <c r="A438" s="171"/>
      <c r="B438" s="26" t="s">
        <v>763</v>
      </c>
      <c r="C438" s="46">
        <v>18</v>
      </c>
      <c r="D438" s="46">
        <v>1988</v>
      </c>
      <c r="E438" s="47">
        <v>34.3</v>
      </c>
      <c r="F438" s="47">
        <v>2.037</v>
      </c>
      <c r="G438" s="47">
        <v>2.88</v>
      </c>
      <c r="H438" s="47">
        <v>29.367</v>
      </c>
      <c r="I438" s="48">
        <v>1144.2</v>
      </c>
      <c r="J438" s="49">
        <v>29.4</v>
      </c>
      <c r="K438" s="48">
        <v>1144.2</v>
      </c>
      <c r="L438" s="49">
        <v>0.025694808599895123</v>
      </c>
      <c r="M438" s="50">
        <v>216.8</v>
      </c>
      <c r="N438" s="50">
        <v>5.570634504457263</v>
      </c>
      <c r="O438" s="50">
        <v>1541.6885159937074</v>
      </c>
      <c r="P438" s="51">
        <v>334.23807026743583</v>
      </c>
      <c r="R438" s="10"/>
      <c r="S438" s="10"/>
    </row>
    <row r="439" spans="1:19" s="9" customFormat="1" ht="12.75" customHeight="1">
      <c r="A439" s="171"/>
      <c r="B439" s="26" t="s">
        <v>860</v>
      </c>
      <c r="C439" s="46">
        <v>27</v>
      </c>
      <c r="D439" s="46">
        <v>1974</v>
      </c>
      <c r="E439" s="47">
        <v>43</v>
      </c>
      <c r="F439" s="47">
        <v>2.244</v>
      </c>
      <c r="G439" s="47">
        <v>4.32</v>
      </c>
      <c r="H439" s="47">
        <v>36.436</v>
      </c>
      <c r="I439" s="48">
        <v>1417</v>
      </c>
      <c r="J439" s="49">
        <v>36.436</v>
      </c>
      <c r="K439" s="48">
        <v>1417</v>
      </c>
      <c r="L439" s="49">
        <v>0.02571347918136909</v>
      </c>
      <c r="M439" s="50">
        <v>222.8</v>
      </c>
      <c r="N439" s="50">
        <v>5.728963161609034</v>
      </c>
      <c r="O439" s="50">
        <v>1542.8087508821454</v>
      </c>
      <c r="P439" s="51">
        <v>343.737789696542</v>
      </c>
      <c r="Q439" s="11"/>
      <c r="R439" s="10"/>
      <c r="S439" s="10"/>
    </row>
    <row r="440" spans="1:19" s="9" customFormat="1" ht="12.75">
      <c r="A440" s="171"/>
      <c r="B440" s="26" t="s">
        <v>764</v>
      </c>
      <c r="C440" s="46">
        <v>20</v>
      </c>
      <c r="D440" s="46">
        <v>1982</v>
      </c>
      <c r="E440" s="47">
        <v>32.7</v>
      </c>
      <c r="F440" s="47">
        <v>2.587</v>
      </c>
      <c r="G440" s="47">
        <v>3.2</v>
      </c>
      <c r="H440" s="47">
        <v>26.913</v>
      </c>
      <c r="I440" s="48">
        <v>1044.23</v>
      </c>
      <c r="J440" s="49">
        <v>26.9</v>
      </c>
      <c r="K440" s="48">
        <v>1044.2</v>
      </c>
      <c r="L440" s="49">
        <v>0.02576134840068952</v>
      </c>
      <c r="M440" s="50">
        <v>216.8</v>
      </c>
      <c r="N440" s="50">
        <v>5.585060333269488</v>
      </c>
      <c r="O440" s="50">
        <v>1545.6809040413712</v>
      </c>
      <c r="P440" s="51">
        <v>335.1036199961693</v>
      </c>
      <c r="R440" s="10"/>
      <c r="S440" s="10"/>
    </row>
    <row r="441" spans="1:19" s="9" customFormat="1" ht="12.75" customHeight="1">
      <c r="A441" s="171"/>
      <c r="B441" s="26" t="s">
        <v>805</v>
      </c>
      <c r="C441" s="46">
        <v>20</v>
      </c>
      <c r="D441" s="46">
        <v>1988</v>
      </c>
      <c r="E441" s="47">
        <v>34.5</v>
      </c>
      <c r="F441" s="47">
        <v>2.6</v>
      </c>
      <c r="G441" s="47">
        <v>3.2</v>
      </c>
      <c r="H441" s="47">
        <v>28.6</v>
      </c>
      <c r="I441" s="148"/>
      <c r="J441" s="49">
        <v>28.6</v>
      </c>
      <c r="K441" s="48">
        <v>1109</v>
      </c>
      <c r="L441" s="49">
        <v>0.025788999098286747</v>
      </c>
      <c r="M441" s="50">
        <v>232.6</v>
      </c>
      <c r="N441" s="50">
        <v>5.998521190261497</v>
      </c>
      <c r="O441" s="50">
        <v>1547.3399458972049</v>
      </c>
      <c r="P441" s="51">
        <v>359.91127141568984</v>
      </c>
      <c r="Q441" s="11"/>
      <c r="R441" s="10"/>
      <c r="S441" s="10"/>
    </row>
    <row r="442" spans="1:19" s="9" customFormat="1" ht="12.75">
      <c r="A442" s="171"/>
      <c r="B442" s="26" t="s">
        <v>51</v>
      </c>
      <c r="C442" s="46">
        <v>60</v>
      </c>
      <c r="D442" s="46">
        <v>1985</v>
      </c>
      <c r="E442" s="47">
        <v>102.115</v>
      </c>
      <c r="F442" s="47">
        <v>10.197268</v>
      </c>
      <c r="G442" s="47">
        <v>9.6</v>
      </c>
      <c r="H442" s="47">
        <v>82.317732</v>
      </c>
      <c r="I442" s="48">
        <v>3189.58</v>
      </c>
      <c r="J442" s="49">
        <v>82.317736</v>
      </c>
      <c r="K442" s="48">
        <v>3189.58</v>
      </c>
      <c r="L442" s="49">
        <f>J442/K442</f>
        <v>0.025808330877419596</v>
      </c>
      <c r="M442" s="46">
        <v>297.67900000000003</v>
      </c>
      <c r="N442" s="50">
        <f>L442*M442</f>
        <v>7.682598127259388</v>
      </c>
      <c r="O442" s="50">
        <f>L442*60*1000</f>
        <v>1548.499852645176</v>
      </c>
      <c r="P442" s="51">
        <f>O442*M442/1000</f>
        <v>460.9558876355634</v>
      </c>
      <c r="R442" s="10"/>
      <c r="S442" s="10"/>
    </row>
    <row r="443" spans="1:16" s="9" customFormat="1" ht="12.75" customHeight="1">
      <c r="A443" s="171"/>
      <c r="B443" s="26" t="s">
        <v>871</v>
      </c>
      <c r="C443" s="46">
        <v>44</v>
      </c>
      <c r="D443" s="46">
        <v>1965</v>
      </c>
      <c r="E443" s="47">
        <f>F443+G443+H443</f>
        <v>57.634001</v>
      </c>
      <c r="F443" s="47">
        <f>60.45*53.68/1000</f>
        <v>3.244956</v>
      </c>
      <c r="G443" s="47">
        <v>7.04</v>
      </c>
      <c r="H443" s="47">
        <v>47.349045</v>
      </c>
      <c r="I443" s="48">
        <v>1832.41</v>
      </c>
      <c r="J443" s="50">
        <f>H443</f>
        <v>47.349045</v>
      </c>
      <c r="K443" s="48">
        <f>I443</f>
        <v>1832.41</v>
      </c>
      <c r="L443" s="49">
        <f>J443/K443</f>
        <v>0.025839765663797948</v>
      </c>
      <c r="M443" s="50">
        <f>M442</f>
        <v>297.67900000000003</v>
      </c>
      <c r="N443" s="50">
        <f>L443*M443</f>
        <v>7.69195560303371</v>
      </c>
      <c r="O443" s="50">
        <f>L443*60*1000</f>
        <v>1550.3859398278767</v>
      </c>
      <c r="P443" s="51">
        <f>O443*M443/1000</f>
        <v>461.5173361820225</v>
      </c>
    </row>
    <row r="444" spans="1:19" s="9" customFormat="1" ht="12.75">
      <c r="A444" s="171"/>
      <c r="B444" s="26" t="s">
        <v>841</v>
      </c>
      <c r="C444" s="46">
        <v>45</v>
      </c>
      <c r="D444" s="46" t="s">
        <v>248</v>
      </c>
      <c r="E444" s="47">
        <v>70.999999</v>
      </c>
      <c r="F444" s="47">
        <v>3.612705</v>
      </c>
      <c r="G444" s="47">
        <v>6.88</v>
      </c>
      <c r="H444" s="47">
        <v>60.507294</v>
      </c>
      <c r="I444" s="48">
        <v>2338.95</v>
      </c>
      <c r="J444" s="47">
        <v>60.507294</v>
      </c>
      <c r="K444" s="48">
        <v>2338.95</v>
      </c>
      <c r="L444" s="49">
        <v>0.025869426024498175</v>
      </c>
      <c r="M444" s="50">
        <v>276.2</v>
      </c>
      <c r="N444" s="50">
        <v>7.145135467966396</v>
      </c>
      <c r="O444" s="50">
        <v>1552.1655614698907</v>
      </c>
      <c r="P444" s="51">
        <v>428.7081280779838</v>
      </c>
      <c r="R444" s="10"/>
      <c r="S444" s="10"/>
    </row>
    <row r="445" spans="1:19" s="9" customFormat="1" ht="12.75">
      <c r="A445" s="171"/>
      <c r="B445" s="26" t="s">
        <v>45</v>
      </c>
      <c r="C445" s="46">
        <v>60</v>
      </c>
      <c r="D445" s="46">
        <v>1981</v>
      </c>
      <c r="E445" s="47">
        <v>102.394</v>
      </c>
      <c r="F445" s="47">
        <v>7.687191</v>
      </c>
      <c r="G445" s="47">
        <v>9.6</v>
      </c>
      <c r="H445" s="47">
        <v>85.106809</v>
      </c>
      <c r="I445" s="48">
        <v>3285.91</v>
      </c>
      <c r="J445" s="49">
        <v>85.106799</v>
      </c>
      <c r="K445" s="48">
        <v>3285.91</v>
      </c>
      <c r="L445" s="49">
        <f>J445/K445</f>
        <v>0.025900526490378616</v>
      </c>
      <c r="M445" s="46">
        <v>297.67900000000003</v>
      </c>
      <c r="N445" s="50">
        <f>L445*M445</f>
        <v>7.710042825129417</v>
      </c>
      <c r="O445" s="50">
        <f>L445*60*1000</f>
        <v>1554.031589422717</v>
      </c>
      <c r="P445" s="51">
        <f>O445*M445/1000</f>
        <v>462.602569507765</v>
      </c>
      <c r="R445" s="10"/>
      <c r="S445" s="10"/>
    </row>
    <row r="446" spans="1:22" s="9" customFormat="1" ht="12.75">
      <c r="A446" s="171"/>
      <c r="B446" s="26" t="s">
        <v>765</v>
      </c>
      <c r="C446" s="46">
        <v>26</v>
      </c>
      <c r="D446" s="46">
        <v>1988</v>
      </c>
      <c r="E446" s="47">
        <v>45.5</v>
      </c>
      <c r="F446" s="47">
        <v>2.7</v>
      </c>
      <c r="G446" s="47">
        <v>3.84</v>
      </c>
      <c r="H446" s="47">
        <v>39.005</v>
      </c>
      <c r="I446" s="48">
        <v>1505.51</v>
      </c>
      <c r="J446" s="49">
        <v>39</v>
      </c>
      <c r="K446" s="48">
        <v>1505.5</v>
      </c>
      <c r="L446" s="49">
        <v>0.02590501494520093</v>
      </c>
      <c r="M446" s="50">
        <v>216.8</v>
      </c>
      <c r="N446" s="50">
        <v>5.616207240119562</v>
      </c>
      <c r="O446" s="50">
        <v>1554.3008967120556</v>
      </c>
      <c r="P446" s="51">
        <v>336.97243440717364</v>
      </c>
      <c r="Q446" s="10"/>
      <c r="R446" s="10"/>
      <c r="S446" s="10"/>
      <c r="T446" s="12"/>
      <c r="U446" s="13"/>
      <c r="V446" s="13"/>
    </row>
    <row r="447" spans="1:19" s="9" customFormat="1" ht="12.75">
      <c r="A447" s="171"/>
      <c r="B447" s="26" t="s">
        <v>295</v>
      </c>
      <c r="C447" s="46">
        <v>45</v>
      </c>
      <c r="D447" s="46">
        <v>1970</v>
      </c>
      <c r="E447" s="47">
        <v>59.467999999999996</v>
      </c>
      <c r="F447" s="47">
        <v>2.663</v>
      </c>
      <c r="G447" s="47">
        <v>7.2</v>
      </c>
      <c r="H447" s="47">
        <v>49.605</v>
      </c>
      <c r="I447" s="48">
        <v>1913.38</v>
      </c>
      <c r="J447" s="49">
        <v>49.605</v>
      </c>
      <c r="K447" s="48">
        <v>1913.38</v>
      </c>
      <c r="L447" s="49">
        <v>0.025925325863132256</v>
      </c>
      <c r="M447" s="50">
        <v>217.35</v>
      </c>
      <c r="N447" s="50">
        <v>5.634869576351796</v>
      </c>
      <c r="O447" s="50">
        <v>1555.5195517879354</v>
      </c>
      <c r="P447" s="51">
        <v>338.09217458110777</v>
      </c>
      <c r="R447" s="10"/>
      <c r="S447" s="10"/>
    </row>
    <row r="448" spans="1:19" s="9" customFormat="1" ht="13.5" customHeight="1">
      <c r="A448" s="171"/>
      <c r="B448" s="26" t="s">
        <v>732</v>
      </c>
      <c r="C448" s="46">
        <v>45</v>
      </c>
      <c r="D448" s="46" t="s">
        <v>30</v>
      </c>
      <c r="E448" s="47">
        <v>72.40599999999999</v>
      </c>
      <c r="F448" s="47">
        <v>3.97</v>
      </c>
      <c r="G448" s="47">
        <v>7.34</v>
      </c>
      <c r="H448" s="47">
        <v>61.096</v>
      </c>
      <c r="I448" s="48">
        <v>2356.23</v>
      </c>
      <c r="J448" s="49">
        <v>61.096</v>
      </c>
      <c r="K448" s="48">
        <v>2356.23</v>
      </c>
      <c r="L448" s="125">
        <v>0.0259295569617567</v>
      </c>
      <c r="M448" s="163">
        <v>223.6</v>
      </c>
      <c r="N448" s="113">
        <v>5.797848936648799</v>
      </c>
      <c r="O448" s="113">
        <v>1555.7734177054022</v>
      </c>
      <c r="P448" s="114">
        <v>347.87093619892795</v>
      </c>
      <c r="R448" s="10"/>
      <c r="S448" s="10"/>
    </row>
    <row r="449" spans="1:19" s="9" customFormat="1" ht="12.75" customHeight="1">
      <c r="A449" s="171"/>
      <c r="B449" s="26" t="s">
        <v>211</v>
      </c>
      <c r="C449" s="46">
        <v>13</v>
      </c>
      <c r="D449" s="46">
        <v>1959</v>
      </c>
      <c r="E449" s="47">
        <f>SUM(F449:H449)</f>
        <v>14.5841</v>
      </c>
      <c r="F449" s="47"/>
      <c r="G449" s="47"/>
      <c r="H449" s="47">
        <v>14.5841</v>
      </c>
      <c r="I449" s="48">
        <v>562.28</v>
      </c>
      <c r="J449" s="47">
        <v>14.5841</v>
      </c>
      <c r="K449" s="48">
        <v>562.28</v>
      </c>
      <c r="L449" s="49">
        <f>J449/K449</f>
        <v>0.02593743330724906</v>
      </c>
      <c r="M449" s="50">
        <v>309.233</v>
      </c>
      <c r="N449" s="50">
        <f>L449*M449</f>
        <v>8.020710313900548</v>
      </c>
      <c r="O449" s="50">
        <f>L449*60*1000</f>
        <v>1556.2459984349434</v>
      </c>
      <c r="P449" s="51">
        <f>O449*M449/1000</f>
        <v>481.24261883403284</v>
      </c>
      <c r="Q449" s="11"/>
      <c r="R449" s="10"/>
      <c r="S449" s="10"/>
    </row>
    <row r="450" spans="1:19" s="9" customFormat="1" ht="12.75">
      <c r="A450" s="171"/>
      <c r="B450" s="26" t="s">
        <v>710</v>
      </c>
      <c r="C450" s="46">
        <v>16</v>
      </c>
      <c r="D450" s="46">
        <v>1978</v>
      </c>
      <c r="E450" s="47">
        <v>34.887</v>
      </c>
      <c r="F450" s="47">
        <v>2.282</v>
      </c>
      <c r="G450" s="47">
        <v>2.56</v>
      </c>
      <c r="H450" s="47">
        <v>30.045</v>
      </c>
      <c r="I450" s="48">
        <v>1154.62</v>
      </c>
      <c r="J450" s="49">
        <v>30.045</v>
      </c>
      <c r="K450" s="48">
        <v>1154.62</v>
      </c>
      <c r="L450" s="49">
        <v>0.026021548214997147</v>
      </c>
      <c r="M450" s="50">
        <v>217.35</v>
      </c>
      <c r="N450" s="50">
        <v>5.65578350452963</v>
      </c>
      <c r="O450" s="50">
        <v>1561.2928928998288</v>
      </c>
      <c r="P450" s="51">
        <v>339.3470102717778</v>
      </c>
      <c r="R450" s="10"/>
      <c r="S450" s="10"/>
    </row>
    <row r="451" spans="1:16" s="9" customFormat="1" ht="13.5" customHeight="1">
      <c r="A451" s="171"/>
      <c r="B451" s="26" t="s">
        <v>766</v>
      </c>
      <c r="C451" s="46">
        <v>7</v>
      </c>
      <c r="D451" s="46">
        <v>1940</v>
      </c>
      <c r="E451" s="47">
        <v>8.7</v>
      </c>
      <c r="F451" s="47">
        <v>0.153</v>
      </c>
      <c r="G451" s="47">
        <v>0</v>
      </c>
      <c r="H451" s="47">
        <v>8.549</v>
      </c>
      <c r="I451" s="48">
        <v>326.26</v>
      </c>
      <c r="J451" s="49">
        <v>8.5</v>
      </c>
      <c r="K451" s="48">
        <v>326.3</v>
      </c>
      <c r="L451" s="49">
        <v>0.026049647563591787</v>
      </c>
      <c r="M451" s="50">
        <v>216.8</v>
      </c>
      <c r="N451" s="50">
        <v>5.6475635917866995</v>
      </c>
      <c r="O451" s="50">
        <v>1562.9788538155071</v>
      </c>
      <c r="P451" s="51">
        <v>338.85381550720194</v>
      </c>
    </row>
    <row r="452" spans="1:19" s="9" customFormat="1" ht="12.75" customHeight="1">
      <c r="A452" s="171"/>
      <c r="B452" s="26" t="s">
        <v>711</v>
      </c>
      <c r="C452" s="46">
        <v>8</v>
      </c>
      <c r="D452" s="46">
        <v>1955</v>
      </c>
      <c r="E452" s="47">
        <v>12.78</v>
      </c>
      <c r="F452" s="47">
        <v>0.543</v>
      </c>
      <c r="G452" s="47">
        <v>0.08</v>
      </c>
      <c r="H452" s="47">
        <v>12.157</v>
      </c>
      <c r="I452" s="48">
        <v>466.28</v>
      </c>
      <c r="J452" s="49">
        <v>12.157</v>
      </c>
      <c r="K452" s="48">
        <v>466.28</v>
      </c>
      <c r="L452" s="49">
        <v>0.026072317062709103</v>
      </c>
      <c r="M452" s="50">
        <v>217.35</v>
      </c>
      <c r="N452" s="50">
        <v>5.666818113579823</v>
      </c>
      <c r="O452" s="50">
        <v>1564.339023762546</v>
      </c>
      <c r="P452" s="51">
        <v>340.0090868147894</v>
      </c>
      <c r="R452" s="10"/>
      <c r="S452" s="10"/>
    </row>
    <row r="453" spans="1:19" s="9" customFormat="1" ht="12.75">
      <c r="A453" s="171"/>
      <c r="B453" s="26" t="s">
        <v>842</v>
      </c>
      <c r="C453" s="46">
        <v>90</v>
      </c>
      <c r="D453" s="46" t="s">
        <v>248</v>
      </c>
      <c r="E453" s="47">
        <v>135.939996</v>
      </c>
      <c r="F453" s="47">
        <v>6.696588</v>
      </c>
      <c r="G453" s="47">
        <v>12.27</v>
      </c>
      <c r="H453" s="47">
        <v>116.973408</v>
      </c>
      <c r="I453" s="48">
        <v>4484.76</v>
      </c>
      <c r="J453" s="47">
        <v>116.973408</v>
      </c>
      <c r="K453" s="48">
        <v>4484.76</v>
      </c>
      <c r="L453" s="49">
        <v>0.026082423139699783</v>
      </c>
      <c r="M453" s="50">
        <v>276.2</v>
      </c>
      <c r="N453" s="50">
        <v>7.20396527118508</v>
      </c>
      <c r="O453" s="50">
        <v>1564.945388381987</v>
      </c>
      <c r="P453" s="51">
        <v>432.2379162711048</v>
      </c>
      <c r="R453" s="10"/>
      <c r="S453" s="10"/>
    </row>
    <row r="454" spans="1:19" s="9" customFormat="1" ht="12.75">
      <c r="A454" s="171"/>
      <c r="B454" s="26" t="s">
        <v>536</v>
      </c>
      <c r="C454" s="46">
        <v>90</v>
      </c>
      <c r="D454" s="46" t="s">
        <v>248</v>
      </c>
      <c r="E454" s="47">
        <v>134.317999</v>
      </c>
      <c r="F454" s="47">
        <v>4.716045</v>
      </c>
      <c r="G454" s="47">
        <v>11.41</v>
      </c>
      <c r="H454" s="47">
        <v>118.191954</v>
      </c>
      <c r="I454" s="48">
        <v>4531.2</v>
      </c>
      <c r="J454" s="47">
        <v>118.191954</v>
      </c>
      <c r="K454" s="48">
        <v>4531.2</v>
      </c>
      <c r="L454" s="49">
        <v>0.02608402939618644</v>
      </c>
      <c r="M454" s="50">
        <v>276.2</v>
      </c>
      <c r="N454" s="50">
        <v>7.204408919226695</v>
      </c>
      <c r="O454" s="50">
        <v>1565.0417637711864</v>
      </c>
      <c r="P454" s="51">
        <v>432.2645351536017</v>
      </c>
      <c r="R454" s="10"/>
      <c r="S454" s="10"/>
    </row>
    <row r="455" spans="1:19" s="9" customFormat="1" ht="12.75">
      <c r="A455" s="171"/>
      <c r="B455" s="26" t="s">
        <v>284</v>
      </c>
      <c r="C455" s="46">
        <v>60</v>
      </c>
      <c r="D455" s="46">
        <v>1981</v>
      </c>
      <c r="E455" s="47">
        <v>97.2</v>
      </c>
      <c r="F455" s="47">
        <v>5.89576</v>
      </c>
      <c r="G455" s="47">
        <v>9.6</v>
      </c>
      <c r="H455" s="47">
        <v>81.70424</v>
      </c>
      <c r="I455" s="48">
        <v>3123.05</v>
      </c>
      <c r="J455" s="47">
        <v>81.7042</v>
      </c>
      <c r="K455" s="48">
        <v>3123.05</v>
      </c>
      <c r="L455" s="49">
        <v>0.02616166888138198</v>
      </c>
      <c r="M455" s="47">
        <v>238.165</v>
      </c>
      <c r="N455" s="50">
        <v>6.230793869134339</v>
      </c>
      <c r="O455" s="50">
        <v>1569.700132882919</v>
      </c>
      <c r="P455" s="51">
        <v>373.8476321480603</v>
      </c>
      <c r="R455" s="10"/>
      <c r="S455" s="10"/>
    </row>
    <row r="456" spans="1:19" s="9" customFormat="1" ht="12.75">
      <c r="A456" s="171"/>
      <c r="B456" s="26" t="s">
        <v>861</v>
      </c>
      <c r="C456" s="46">
        <v>27</v>
      </c>
      <c r="D456" s="46">
        <v>1999</v>
      </c>
      <c r="E456" s="47">
        <v>43.44</v>
      </c>
      <c r="F456" s="47">
        <v>2.295</v>
      </c>
      <c r="G456" s="47">
        <v>4.32</v>
      </c>
      <c r="H456" s="47">
        <v>36.825</v>
      </c>
      <c r="I456" s="48">
        <v>1406</v>
      </c>
      <c r="J456" s="49">
        <v>36.825</v>
      </c>
      <c r="K456" s="48">
        <v>1406</v>
      </c>
      <c r="L456" s="49">
        <v>0.02619132290184922</v>
      </c>
      <c r="M456" s="50">
        <v>222.8</v>
      </c>
      <c r="N456" s="50">
        <v>5.8354267425320065</v>
      </c>
      <c r="O456" s="50">
        <v>1571.4793741109531</v>
      </c>
      <c r="P456" s="51">
        <v>350.1256045519204</v>
      </c>
      <c r="R456" s="10"/>
      <c r="S456" s="10"/>
    </row>
    <row r="457" spans="1:19" s="9" customFormat="1" ht="12.75" customHeight="1">
      <c r="A457" s="171"/>
      <c r="B457" s="26" t="s">
        <v>510</v>
      </c>
      <c r="C457" s="46">
        <v>15</v>
      </c>
      <c r="D457" s="46">
        <v>1971</v>
      </c>
      <c r="E457" s="47">
        <v>23.814999999999998</v>
      </c>
      <c r="F457" s="47">
        <v>1.576</v>
      </c>
      <c r="G457" s="47">
        <v>2.333</v>
      </c>
      <c r="H457" s="47">
        <v>19.906</v>
      </c>
      <c r="I457" s="48">
        <v>759.48</v>
      </c>
      <c r="J457" s="49">
        <v>19.906</v>
      </c>
      <c r="K457" s="48">
        <v>759.48</v>
      </c>
      <c r="L457" s="49">
        <v>0.026210038447358718</v>
      </c>
      <c r="M457" s="50">
        <v>217.35</v>
      </c>
      <c r="N457" s="50">
        <v>5.696751856533417</v>
      </c>
      <c r="O457" s="50">
        <v>1572.6023068415232</v>
      </c>
      <c r="P457" s="51">
        <v>341.8051113920051</v>
      </c>
      <c r="R457" s="10"/>
      <c r="S457" s="10"/>
    </row>
    <row r="458" spans="1:19" s="9" customFormat="1" ht="12.75">
      <c r="A458" s="171"/>
      <c r="B458" s="26" t="s">
        <v>690</v>
      </c>
      <c r="C458" s="46">
        <v>44</v>
      </c>
      <c r="D458" s="46" t="s">
        <v>30</v>
      </c>
      <c r="E458" s="47">
        <f>F458+G458+H458</f>
        <v>89.486</v>
      </c>
      <c r="F458" s="47">
        <v>4.947</v>
      </c>
      <c r="G458" s="47">
        <v>6.8</v>
      </c>
      <c r="H458" s="47">
        <v>77.739</v>
      </c>
      <c r="I458" s="48">
        <v>2965.63</v>
      </c>
      <c r="J458" s="49">
        <v>77.739</v>
      </c>
      <c r="K458" s="48">
        <v>2965.63</v>
      </c>
      <c r="L458" s="49">
        <f>J458/K458</f>
        <v>0.026213317237821308</v>
      </c>
      <c r="M458" s="50">
        <v>224.9</v>
      </c>
      <c r="N458" s="50">
        <f>L458*M458</f>
        <v>5.895375046786012</v>
      </c>
      <c r="O458" s="50">
        <f>L458*60*1000</f>
        <v>1572.7990342692783</v>
      </c>
      <c r="P458" s="51">
        <f>O458*M458/1000</f>
        <v>353.7225028071607</v>
      </c>
      <c r="R458" s="10"/>
      <c r="S458" s="10"/>
    </row>
    <row r="459" spans="1:16" s="9" customFormat="1" ht="12.75" customHeight="1">
      <c r="A459" s="171"/>
      <c r="B459" s="26" t="s">
        <v>767</v>
      </c>
      <c r="C459" s="46">
        <v>36</v>
      </c>
      <c r="D459" s="46">
        <v>1967</v>
      </c>
      <c r="E459" s="47">
        <v>48.4</v>
      </c>
      <c r="F459" s="47">
        <v>3.26</v>
      </c>
      <c r="G459" s="47">
        <v>5.76</v>
      </c>
      <c r="H459" s="47">
        <v>39.28</v>
      </c>
      <c r="I459" s="48">
        <v>1498.87</v>
      </c>
      <c r="J459" s="49">
        <v>39.3</v>
      </c>
      <c r="K459" s="48">
        <v>1498.9</v>
      </c>
      <c r="L459" s="49">
        <v>0.026219227433451193</v>
      </c>
      <c r="M459" s="50">
        <v>216.8</v>
      </c>
      <c r="N459" s="50">
        <v>5.684328507572219</v>
      </c>
      <c r="O459" s="50">
        <v>1573.1536460070715</v>
      </c>
      <c r="P459" s="51">
        <v>341.0597104543331</v>
      </c>
    </row>
    <row r="460" spans="1:19" s="9" customFormat="1" ht="12.75">
      <c r="A460" s="171"/>
      <c r="B460" s="31" t="s">
        <v>429</v>
      </c>
      <c r="C460" s="90">
        <v>21</v>
      </c>
      <c r="D460" s="90">
        <v>1986</v>
      </c>
      <c r="E460" s="47">
        <v>35.933</v>
      </c>
      <c r="F460" s="47">
        <v>1.938</v>
      </c>
      <c r="G460" s="47">
        <v>3.52</v>
      </c>
      <c r="H460" s="47">
        <v>30.475</v>
      </c>
      <c r="I460" s="48">
        <v>1161.95</v>
      </c>
      <c r="J460" s="49">
        <v>28.78</v>
      </c>
      <c r="K460" s="48">
        <v>1097.49</v>
      </c>
      <c r="L460" s="49">
        <f>J460/K460</f>
        <v>0.02622347356240148</v>
      </c>
      <c r="M460" s="50">
        <v>336.265</v>
      </c>
      <c r="N460" s="50">
        <f>L460*M460</f>
        <v>8.818036337460933</v>
      </c>
      <c r="O460" s="50">
        <f>L460*60*1000</f>
        <v>1573.4084137440889</v>
      </c>
      <c r="P460" s="51">
        <f>O460*M460/1000</f>
        <v>529.0821802476561</v>
      </c>
      <c r="R460" s="10"/>
      <c r="S460" s="10"/>
    </row>
    <row r="461" spans="1:19" s="9" customFormat="1" ht="12.75">
      <c r="A461" s="171"/>
      <c r="B461" s="26" t="s">
        <v>52</v>
      </c>
      <c r="C461" s="46">
        <v>145</v>
      </c>
      <c r="D461" s="46">
        <v>1980</v>
      </c>
      <c r="E461" s="47">
        <v>274.154</v>
      </c>
      <c r="F461" s="47">
        <v>21.375</v>
      </c>
      <c r="G461" s="47">
        <v>34.32</v>
      </c>
      <c r="H461" s="47">
        <v>218.459</v>
      </c>
      <c r="I461" s="48">
        <v>8328.31</v>
      </c>
      <c r="J461" s="49">
        <v>218.458989</v>
      </c>
      <c r="K461" s="48">
        <v>8328.31</v>
      </c>
      <c r="L461" s="49">
        <f>J461/K461</f>
        <v>0.026230890660890387</v>
      </c>
      <c r="M461" s="46">
        <v>297.67900000000003</v>
      </c>
      <c r="N461" s="50">
        <f>L461*M461</f>
        <v>7.808385301043191</v>
      </c>
      <c r="O461" s="50">
        <f>L461*60*1000</f>
        <v>1573.8534396534233</v>
      </c>
      <c r="P461" s="51">
        <f>O461*M461/1000</f>
        <v>468.5031180625914</v>
      </c>
      <c r="Q461" s="11"/>
      <c r="R461" s="10"/>
      <c r="S461" s="10"/>
    </row>
    <row r="462" spans="1:19" s="9" customFormat="1" ht="12.75">
      <c r="A462" s="171"/>
      <c r="B462" s="26" t="s">
        <v>872</v>
      </c>
      <c r="C462" s="46">
        <v>44</v>
      </c>
      <c r="D462" s="46">
        <v>1966</v>
      </c>
      <c r="E462" s="47">
        <f>F462+G462+H462</f>
        <v>58.1750014</v>
      </c>
      <c r="F462" s="47">
        <f>48.58*53.68/1000</f>
        <v>2.6077744</v>
      </c>
      <c r="G462" s="47">
        <v>7.04</v>
      </c>
      <c r="H462" s="47">
        <v>48.527227</v>
      </c>
      <c r="I462" s="48">
        <v>1849.19</v>
      </c>
      <c r="J462" s="50">
        <f>H462</f>
        <v>48.527227</v>
      </c>
      <c r="K462" s="48">
        <f>I462</f>
        <v>1849.19</v>
      </c>
      <c r="L462" s="49">
        <f>J462/K462</f>
        <v>0.026242423439451868</v>
      </c>
      <c r="M462" s="50">
        <f>M461</f>
        <v>297.67900000000003</v>
      </c>
      <c r="N462" s="50">
        <f>L462*M462</f>
        <v>7.811818367032593</v>
      </c>
      <c r="O462" s="50">
        <f>L462*60*1000</f>
        <v>1574.545406367112</v>
      </c>
      <c r="P462" s="51">
        <f>O462*M462/1000</f>
        <v>468.7091020219556</v>
      </c>
      <c r="R462" s="10"/>
      <c r="S462" s="10"/>
    </row>
    <row r="463" spans="1:22" s="9" customFormat="1" ht="12.75">
      <c r="A463" s="171"/>
      <c r="B463" s="26" t="s">
        <v>691</v>
      </c>
      <c r="C463" s="46">
        <v>54</v>
      </c>
      <c r="D463" s="46" t="s">
        <v>30</v>
      </c>
      <c r="E463" s="47">
        <f>F463+G463+H463</f>
        <v>91.74000000000001</v>
      </c>
      <c r="F463" s="47">
        <v>4.947</v>
      </c>
      <c r="G463" s="47">
        <v>8.56</v>
      </c>
      <c r="H463" s="47">
        <v>78.233</v>
      </c>
      <c r="I463" s="48">
        <v>2977.35</v>
      </c>
      <c r="J463" s="49">
        <v>78.233</v>
      </c>
      <c r="K463" s="48">
        <v>2977.35</v>
      </c>
      <c r="L463" s="49">
        <f>J463/K463</f>
        <v>0.026276050850588612</v>
      </c>
      <c r="M463" s="50">
        <v>224.9</v>
      </c>
      <c r="N463" s="50">
        <f>L463*M463</f>
        <v>5.909483836297379</v>
      </c>
      <c r="O463" s="50">
        <f>L463*60*1000</f>
        <v>1576.563051035317</v>
      </c>
      <c r="P463" s="51">
        <f>O463*M463/1000</f>
        <v>354.56903017784276</v>
      </c>
      <c r="Q463" s="10"/>
      <c r="R463" s="10"/>
      <c r="S463" s="10"/>
      <c r="T463" s="12"/>
      <c r="U463" s="13"/>
      <c r="V463" s="13"/>
    </row>
    <row r="464" spans="1:19" s="9" customFormat="1" ht="12.75">
      <c r="A464" s="171"/>
      <c r="B464" s="26" t="s">
        <v>806</v>
      </c>
      <c r="C464" s="46">
        <v>50</v>
      </c>
      <c r="D464" s="46">
        <v>1971</v>
      </c>
      <c r="E464" s="47">
        <v>78</v>
      </c>
      <c r="F464" s="47">
        <v>2.6</v>
      </c>
      <c r="G464" s="47">
        <v>8</v>
      </c>
      <c r="H464" s="47">
        <v>67.4</v>
      </c>
      <c r="I464" s="148"/>
      <c r="J464" s="49">
        <v>67.4</v>
      </c>
      <c r="K464" s="48">
        <v>2563</v>
      </c>
      <c r="L464" s="49">
        <v>0.026297307842372223</v>
      </c>
      <c r="M464" s="50">
        <v>232.6</v>
      </c>
      <c r="N464" s="50">
        <v>6.1167538041357785</v>
      </c>
      <c r="O464" s="50">
        <v>1577.8384705423334</v>
      </c>
      <c r="P464" s="51">
        <v>367.00522824814675</v>
      </c>
      <c r="R464" s="10"/>
      <c r="S464" s="10"/>
    </row>
    <row r="465" spans="1:19" s="9" customFormat="1" ht="12.75">
      <c r="A465" s="171"/>
      <c r="B465" s="26" t="s">
        <v>692</v>
      </c>
      <c r="C465" s="46">
        <v>54</v>
      </c>
      <c r="D465" s="46" t="s">
        <v>30</v>
      </c>
      <c r="E465" s="47">
        <f>F465+G465+H465</f>
        <v>74.595452</v>
      </c>
      <c r="F465" s="47">
        <v>3.205452</v>
      </c>
      <c r="G465" s="47">
        <v>8.4</v>
      </c>
      <c r="H465" s="47">
        <v>62.99</v>
      </c>
      <c r="I465" s="48">
        <v>2392.97</v>
      </c>
      <c r="J465" s="49">
        <v>62.99</v>
      </c>
      <c r="K465" s="48">
        <v>2392.97</v>
      </c>
      <c r="L465" s="49">
        <f>J465/K465</f>
        <v>0.026322937604733868</v>
      </c>
      <c r="M465" s="50">
        <v>224.9</v>
      </c>
      <c r="N465" s="50">
        <f>L465*M465</f>
        <v>5.920028667304647</v>
      </c>
      <c r="O465" s="50">
        <f>L465*60*1000</f>
        <v>1579.376256284032</v>
      </c>
      <c r="P465" s="51">
        <f>O465*M465/1000</f>
        <v>355.2017200382788</v>
      </c>
      <c r="R465" s="10"/>
      <c r="S465" s="10"/>
    </row>
    <row r="466" spans="1:19" s="9" customFormat="1" ht="12.75">
      <c r="A466" s="171"/>
      <c r="B466" s="26" t="s">
        <v>807</v>
      </c>
      <c r="C466" s="46">
        <v>20</v>
      </c>
      <c r="D466" s="46">
        <v>1984</v>
      </c>
      <c r="E466" s="47">
        <v>43.6</v>
      </c>
      <c r="F466" s="47">
        <v>2.5</v>
      </c>
      <c r="G466" s="47">
        <v>3.2</v>
      </c>
      <c r="H466" s="47">
        <v>27.88</v>
      </c>
      <c r="I466" s="148"/>
      <c r="J466" s="49">
        <v>27.88</v>
      </c>
      <c r="K466" s="48">
        <v>1059</v>
      </c>
      <c r="L466" s="49">
        <v>0.026326723323890463</v>
      </c>
      <c r="M466" s="50">
        <v>232.6</v>
      </c>
      <c r="N466" s="50">
        <v>6.123595845136921</v>
      </c>
      <c r="O466" s="50">
        <v>1579.6033994334277</v>
      </c>
      <c r="P466" s="51">
        <v>367.4157507082153</v>
      </c>
      <c r="R466" s="10"/>
      <c r="S466" s="10"/>
    </row>
    <row r="467" spans="1:25" s="9" customFormat="1" ht="12.75">
      <c r="A467" s="171"/>
      <c r="B467" s="26" t="s">
        <v>88</v>
      </c>
      <c r="C467" s="46">
        <v>59</v>
      </c>
      <c r="D467" s="46">
        <v>1981</v>
      </c>
      <c r="E467" s="47">
        <v>107.8</v>
      </c>
      <c r="F467" s="47">
        <v>8.19</v>
      </c>
      <c r="G467" s="47">
        <v>9.6</v>
      </c>
      <c r="H467" s="47">
        <f>E467-F467-G467</f>
        <v>90.01</v>
      </c>
      <c r="I467" s="48">
        <v>3418.8</v>
      </c>
      <c r="J467" s="49">
        <f>H467/I467*K467</f>
        <v>88.35660465660466</v>
      </c>
      <c r="K467" s="46">
        <v>3356</v>
      </c>
      <c r="L467" s="49">
        <f>J467/K467</f>
        <v>0.026327951327951328</v>
      </c>
      <c r="M467" s="50">
        <v>316.7540000000001</v>
      </c>
      <c r="N467" s="50">
        <f>L467*M467</f>
        <v>8.339483894933897</v>
      </c>
      <c r="O467" s="50">
        <f>L467*60*1000</f>
        <v>1579.6770796770795</v>
      </c>
      <c r="P467" s="51">
        <f>O467*M467/1000</f>
        <v>500.36903369603374</v>
      </c>
      <c r="Q467" s="10"/>
      <c r="R467" s="10"/>
      <c r="S467" s="10"/>
      <c r="T467" s="12"/>
      <c r="U467" s="13"/>
      <c r="V467" s="13"/>
      <c r="X467" s="14"/>
      <c r="Y467" s="14"/>
    </row>
    <row r="468" spans="1:19" s="9" customFormat="1" ht="12.75">
      <c r="A468" s="171"/>
      <c r="B468" s="31" t="s">
        <v>431</v>
      </c>
      <c r="C468" s="90">
        <v>3</v>
      </c>
      <c r="D468" s="90">
        <v>1900</v>
      </c>
      <c r="E468" s="47">
        <v>15.528</v>
      </c>
      <c r="F468" s="47">
        <v>0.51</v>
      </c>
      <c r="G468" s="47">
        <v>1.92</v>
      </c>
      <c r="H468" s="47">
        <v>13.098</v>
      </c>
      <c r="I468" s="48">
        <v>558.26</v>
      </c>
      <c r="J468" s="49">
        <v>12.79</v>
      </c>
      <c r="K468" s="48">
        <v>485.29</v>
      </c>
      <c r="L468" s="49">
        <f>J468/K468</f>
        <v>0.026355375136516306</v>
      </c>
      <c r="M468" s="50">
        <v>336.265</v>
      </c>
      <c r="N468" s="50">
        <f>L468*M468</f>
        <v>8.862390220280655</v>
      </c>
      <c r="O468" s="50">
        <f>L468*60*1000</f>
        <v>1581.3225081909784</v>
      </c>
      <c r="P468" s="51">
        <f>O468*M468/1000</f>
        <v>531.7434132168393</v>
      </c>
      <c r="R468" s="10"/>
      <c r="S468" s="10"/>
    </row>
    <row r="469" spans="1:19" s="9" customFormat="1" ht="12.75" customHeight="1">
      <c r="A469" s="171"/>
      <c r="B469" s="26" t="s">
        <v>600</v>
      </c>
      <c r="C469" s="46">
        <v>85</v>
      </c>
      <c r="D469" s="46">
        <v>1966</v>
      </c>
      <c r="E469" s="47">
        <v>125.94157</v>
      </c>
      <c r="F469" s="47">
        <v>16.32619</v>
      </c>
      <c r="G469" s="47">
        <v>8.5</v>
      </c>
      <c r="H469" s="47">
        <f>E469-F469-G469</f>
        <v>101.11538</v>
      </c>
      <c r="I469" s="48">
        <v>3830.47</v>
      </c>
      <c r="J469" s="49">
        <f>H469</f>
        <v>101.11538</v>
      </c>
      <c r="K469" s="48">
        <f>I469</f>
        <v>3830.47</v>
      </c>
      <c r="L469" s="49">
        <f>J469/K469</f>
        <v>0.026397643109070168</v>
      </c>
      <c r="M469" s="50">
        <v>278.39</v>
      </c>
      <c r="N469" s="50">
        <f>L469*M469</f>
        <v>7.348839865134043</v>
      </c>
      <c r="O469" s="50">
        <f>L469*60*1000</f>
        <v>1583.85858654421</v>
      </c>
      <c r="P469" s="51">
        <f>O469*M469/1000</f>
        <v>440.9303919080426</v>
      </c>
      <c r="R469" s="10"/>
      <c r="S469" s="10"/>
    </row>
    <row r="470" spans="1:16" s="9" customFormat="1" ht="12.75" customHeight="1">
      <c r="A470" s="171"/>
      <c r="B470" s="26" t="s">
        <v>890</v>
      </c>
      <c r="C470" s="46">
        <v>39</v>
      </c>
      <c r="D470" s="46">
        <v>1993</v>
      </c>
      <c r="E470" s="47">
        <f>F470+G470+H470</f>
        <v>63.223639999999996</v>
      </c>
      <c r="F470" s="47">
        <v>4.73424</v>
      </c>
      <c r="G470" s="47">
        <v>6.08</v>
      </c>
      <c r="H470" s="47">
        <v>52.4094</v>
      </c>
      <c r="I470" s="48">
        <v>1983.8400000000001</v>
      </c>
      <c r="J470" s="47">
        <v>52.4094</v>
      </c>
      <c r="K470" s="48">
        <v>1983.8400000000001</v>
      </c>
      <c r="L470" s="49">
        <f>J470/K470</f>
        <v>0.026418158722477617</v>
      </c>
      <c r="M470" s="50">
        <v>288.96</v>
      </c>
      <c r="N470" s="50">
        <f>L470*M470</f>
        <v>7.633791144447131</v>
      </c>
      <c r="O470" s="50">
        <f>L470*60*1000</f>
        <v>1585.089523348657</v>
      </c>
      <c r="P470" s="51">
        <f>O470*M470/1000</f>
        <v>458.0274686668279</v>
      </c>
    </row>
    <row r="471" spans="1:19" s="9" customFormat="1" ht="12.75">
      <c r="A471" s="171"/>
      <c r="B471" s="26" t="s">
        <v>549</v>
      </c>
      <c r="C471" s="46">
        <v>30</v>
      </c>
      <c r="D471" s="46">
        <v>1991</v>
      </c>
      <c r="E471" s="47">
        <f>F471+G471+H471</f>
        <v>48.646</v>
      </c>
      <c r="F471" s="47">
        <v>4.11428</v>
      </c>
      <c r="G471" s="47">
        <v>4.8</v>
      </c>
      <c r="H471" s="47">
        <v>39.73172</v>
      </c>
      <c r="I471" s="48">
        <v>1503.25</v>
      </c>
      <c r="J471" s="47">
        <v>39.73172</v>
      </c>
      <c r="K471" s="48">
        <v>1503.25</v>
      </c>
      <c r="L471" s="49">
        <f>J471/K471</f>
        <v>0.026430547147846335</v>
      </c>
      <c r="M471" s="50">
        <v>288.96</v>
      </c>
      <c r="N471" s="50">
        <f>L471*M471</f>
        <v>7.637370903841676</v>
      </c>
      <c r="O471" s="50">
        <f>L471*60*1000</f>
        <v>1585.83282887078</v>
      </c>
      <c r="P471" s="51">
        <f>O471*M471/1000</f>
        <v>458.24225423050063</v>
      </c>
      <c r="R471" s="10"/>
      <c r="S471" s="10"/>
    </row>
    <row r="472" spans="1:19" s="9" customFormat="1" ht="12.75">
      <c r="A472" s="171"/>
      <c r="B472" s="26" t="s">
        <v>693</v>
      </c>
      <c r="C472" s="46">
        <v>28</v>
      </c>
      <c r="D472" s="46" t="s">
        <v>30</v>
      </c>
      <c r="E472" s="47">
        <f>F472+G472+H472</f>
        <v>40</v>
      </c>
      <c r="F472" s="47">
        <v>0</v>
      </c>
      <c r="G472" s="47">
        <v>0</v>
      </c>
      <c r="H472" s="47">
        <v>40</v>
      </c>
      <c r="I472" s="48">
        <v>1512.77</v>
      </c>
      <c r="J472" s="49">
        <v>40</v>
      </c>
      <c r="K472" s="48">
        <v>1512.77</v>
      </c>
      <c r="L472" s="49">
        <f>J472/K472</f>
        <v>0.0264415608453367</v>
      </c>
      <c r="M472" s="50">
        <v>224.9</v>
      </c>
      <c r="N472" s="50">
        <f>L472*M472</f>
        <v>5.946707034116224</v>
      </c>
      <c r="O472" s="50">
        <f>L472*60*1000</f>
        <v>1586.493650720202</v>
      </c>
      <c r="P472" s="51">
        <f>O472*M472/1000</f>
        <v>356.80242204697345</v>
      </c>
      <c r="R472" s="10"/>
      <c r="S472" s="10"/>
    </row>
    <row r="473" spans="1:19" s="9" customFormat="1" ht="12.75">
      <c r="A473" s="171"/>
      <c r="B473" s="26" t="s">
        <v>891</v>
      </c>
      <c r="C473" s="46">
        <v>54</v>
      </c>
      <c r="D473" s="46">
        <v>1977</v>
      </c>
      <c r="E473" s="47">
        <f>F473+G473+H473</f>
        <v>95.382</v>
      </c>
      <c r="F473" s="47">
        <v>7.3267999999999995</v>
      </c>
      <c r="G473" s="47">
        <v>8.64</v>
      </c>
      <c r="H473" s="47">
        <v>79.41520000000001</v>
      </c>
      <c r="I473" s="48">
        <v>2998.07</v>
      </c>
      <c r="J473" s="47">
        <v>79.41520000000001</v>
      </c>
      <c r="K473" s="48">
        <v>2998.07</v>
      </c>
      <c r="L473" s="49">
        <f>J473/K473</f>
        <v>0.026488774444892883</v>
      </c>
      <c r="M473" s="50">
        <v>288.96</v>
      </c>
      <c r="N473" s="50">
        <f>L473*M473</f>
        <v>7.654196263596247</v>
      </c>
      <c r="O473" s="50">
        <f>L473*60*1000</f>
        <v>1589.326466693573</v>
      </c>
      <c r="P473" s="51">
        <f>O473*M473/1000</f>
        <v>459.2517758157748</v>
      </c>
      <c r="R473" s="10"/>
      <c r="S473" s="10"/>
    </row>
    <row r="474" spans="1:19" s="9" customFormat="1" ht="12.75">
      <c r="A474" s="171"/>
      <c r="B474" s="26" t="s">
        <v>694</v>
      </c>
      <c r="C474" s="46">
        <v>40</v>
      </c>
      <c r="D474" s="46" t="s">
        <v>30</v>
      </c>
      <c r="E474" s="47">
        <f>F474+G474+H474</f>
        <v>48.297000000000004</v>
      </c>
      <c r="F474" s="47">
        <v>1.887</v>
      </c>
      <c r="G474" s="47">
        <v>4.1</v>
      </c>
      <c r="H474" s="47">
        <v>42.31</v>
      </c>
      <c r="I474" s="48">
        <v>1596.22</v>
      </c>
      <c r="J474" s="49">
        <v>42.31</v>
      </c>
      <c r="K474" s="48">
        <v>1596.22</v>
      </c>
      <c r="L474" s="49">
        <f>J474/K474</f>
        <v>0.026506371302201452</v>
      </c>
      <c r="M474" s="50">
        <v>224.9</v>
      </c>
      <c r="N474" s="50">
        <f>L474*M474</f>
        <v>5.961282905865107</v>
      </c>
      <c r="O474" s="50">
        <f>L474*60*1000</f>
        <v>1590.382278132087</v>
      </c>
      <c r="P474" s="51">
        <f>O474*M474/1000</f>
        <v>357.6769743519064</v>
      </c>
      <c r="R474" s="10"/>
      <c r="S474" s="10"/>
    </row>
    <row r="475" spans="1:19" s="9" customFormat="1" ht="12.75">
      <c r="A475" s="171"/>
      <c r="B475" s="26" t="s">
        <v>892</v>
      </c>
      <c r="C475" s="46">
        <v>65</v>
      </c>
      <c r="D475" s="46">
        <v>1988</v>
      </c>
      <c r="E475" s="47">
        <f>F475+G475+H475</f>
        <v>77.323</v>
      </c>
      <c r="F475" s="47">
        <v>4.67788</v>
      </c>
      <c r="G475" s="47">
        <v>10.32</v>
      </c>
      <c r="H475" s="47">
        <v>62.32512</v>
      </c>
      <c r="I475" s="48">
        <v>2344.15</v>
      </c>
      <c r="J475" s="47">
        <v>62.32512</v>
      </c>
      <c r="K475" s="48">
        <v>2344.15</v>
      </c>
      <c r="L475" s="49">
        <f>J475/K475</f>
        <v>0.026587513597679326</v>
      </c>
      <c r="M475" s="50">
        <v>288.96</v>
      </c>
      <c r="N475" s="50">
        <f>L475*M475</f>
        <v>7.682727929185417</v>
      </c>
      <c r="O475" s="50">
        <f>L475*60*1000</f>
        <v>1595.2508158607598</v>
      </c>
      <c r="P475" s="51">
        <f>O475*M475/1000</f>
        <v>460.9636757511251</v>
      </c>
      <c r="R475" s="10"/>
      <c r="S475" s="10"/>
    </row>
    <row r="476" spans="1:19" s="9" customFormat="1" ht="12.75">
      <c r="A476" s="171"/>
      <c r="B476" s="26" t="s">
        <v>46</v>
      </c>
      <c r="C476" s="46">
        <v>22</v>
      </c>
      <c r="D476" s="46">
        <v>1989</v>
      </c>
      <c r="E476" s="47">
        <v>37.258</v>
      </c>
      <c r="F476" s="47">
        <v>2.297504</v>
      </c>
      <c r="G476" s="47">
        <v>3.52</v>
      </c>
      <c r="H476" s="47">
        <v>31.440496</v>
      </c>
      <c r="I476" s="48">
        <v>1179.64</v>
      </c>
      <c r="J476" s="49">
        <v>31.440495</v>
      </c>
      <c r="K476" s="48">
        <v>1179.64</v>
      </c>
      <c r="L476" s="49">
        <f>J476/K476</f>
        <v>0.02665261859550371</v>
      </c>
      <c r="M476" s="46">
        <v>297.67900000000003</v>
      </c>
      <c r="N476" s="50">
        <f>L476*M476</f>
        <v>7.933924850890949</v>
      </c>
      <c r="O476" s="50">
        <f>L476*60*1000</f>
        <v>1599.1571157302224</v>
      </c>
      <c r="P476" s="51">
        <f>O476*M476/1000</f>
        <v>476.0354910534569</v>
      </c>
      <c r="R476" s="10"/>
      <c r="S476" s="10"/>
    </row>
    <row r="477" spans="1:19" s="9" customFormat="1" ht="12.75">
      <c r="A477" s="171"/>
      <c r="B477" s="26" t="s">
        <v>784</v>
      </c>
      <c r="C477" s="46">
        <v>20</v>
      </c>
      <c r="D477" s="46" t="s">
        <v>774</v>
      </c>
      <c r="E477" s="47">
        <v>35.169</v>
      </c>
      <c r="F477" s="47">
        <v>3.059</v>
      </c>
      <c r="G477" s="47">
        <v>3.2</v>
      </c>
      <c r="H477" s="47">
        <v>28.91</v>
      </c>
      <c r="I477" s="148"/>
      <c r="J477" s="47">
        <v>28.91</v>
      </c>
      <c r="K477" s="48">
        <v>1084.65</v>
      </c>
      <c r="L477" s="49">
        <v>0.026653759277186186</v>
      </c>
      <c r="M477" s="50">
        <v>245.9</v>
      </c>
      <c r="N477" s="50">
        <v>6.554159406260084</v>
      </c>
      <c r="O477" s="50">
        <v>1599.2255566311712</v>
      </c>
      <c r="P477" s="51">
        <v>393.249564375605</v>
      </c>
      <c r="R477" s="10"/>
      <c r="S477" s="10"/>
    </row>
    <row r="478" spans="1:23" s="9" customFormat="1" ht="12.75">
      <c r="A478" s="171"/>
      <c r="B478" s="26" t="s">
        <v>893</v>
      </c>
      <c r="C478" s="46">
        <v>54</v>
      </c>
      <c r="D478" s="46">
        <v>1989</v>
      </c>
      <c r="E478" s="47">
        <f>F478+G478+H478</f>
        <v>95.38999999999999</v>
      </c>
      <c r="F478" s="47">
        <v>6.4814</v>
      </c>
      <c r="G478" s="47">
        <v>8.64</v>
      </c>
      <c r="H478" s="47">
        <v>80.26859999999999</v>
      </c>
      <c r="I478" s="48">
        <v>3010.5</v>
      </c>
      <c r="J478" s="47">
        <v>80.26859999999999</v>
      </c>
      <c r="K478" s="48">
        <v>3010.5</v>
      </c>
      <c r="L478" s="49">
        <f>J478/K478</f>
        <v>0.02666287992027902</v>
      </c>
      <c r="M478" s="50">
        <v>288.96</v>
      </c>
      <c r="N478" s="50">
        <f>L478*M478</f>
        <v>7.704505781763825</v>
      </c>
      <c r="O478" s="50">
        <f>L478*60*1000</f>
        <v>1599.772795216741</v>
      </c>
      <c r="P478" s="51">
        <f>O478*M478/1000</f>
        <v>462.27034690582946</v>
      </c>
      <c r="Q478" s="10"/>
      <c r="R478" s="10"/>
      <c r="S478" s="10"/>
      <c r="T478" s="12"/>
      <c r="U478" s="13"/>
      <c r="V478" s="13"/>
      <c r="W478" s="14"/>
    </row>
    <row r="479" spans="1:19" s="9" customFormat="1" ht="12.75" customHeight="1">
      <c r="A479" s="171"/>
      <c r="B479" s="26" t="s">
        <v>695</v>
      </c>
      <c r="C479" s="46">
        <v>45</v>
      </c>
      <c r="D479" s="46" t="s">
        <v>30</v>
      </c>
      <c r="E479" s="47">
        <f>F479+G479+H479</f>
        <v>91</v>
      </c>
      <c r="F479" s="47">
        <v>3.8760000000000003</v>
      </c>
      <c r="G479" s="47">
        <v>7.2</v>
      </c>
      <c r="H479" s="47">
        <v>79.92399999999999</v>
      </c>
      <c r="I479" s="48">
        <v>2994.4</v>
      </c>
      <c r="J479" s="49">
        <v>79.92399999999999</v>
      </c>
      <c r="K479" s="48">
        <v>2994.4</v>
      </c>
      <c r="L479" s="49">
        <f>J479/K479</f>
        <v>0.026691156826075337</v>
      </c>
      <c r="M479" s="50">
        <v>224.9</v>
      </c>
      <c r="N479" s="50">
        <f>L479*M479</f>
        <v>6.002841170184343</v>
      </c>
      <c r="O479" s="50">
        <f>L479*60*1000</f>
        <v>1601.4694095645202</v>
      </c>
      <c r="P479" s="51">
        <f>O479*M479/1000</f>
        <v>360.1704702110606</v>
      </c>
      <c r="R479" s="10"/>
      <c r="S479" s="10"/>
    </row>
    <row r="480" spans="1:19" s="9" customFormat="1" ht="12.75" customHeight="1">
      <c r="A480" s="171"/>
      <c r="B480" s="26" t="s">
        <v>158</v>
      </c>
      <c r="C480" s="46">
        <v>45</v>
      </c>
      <c r="D480" s="46">
        <v>1972</v>
      </c>
      <c r="E480" s="47">
        <v>59.701001</v>
      </c>
      <c r="F480" s="47">
        <v>3.3405</v>
      </c>
      <c r="G480" s="47">
        <v>7.2</v>
      </c>
      <c r="H480" s="47">
        <v>49.160501</v>
      </c>
      <c r="I480" s="48">
        <v>1840.92</v>
      </c>
      <c r="J480" s="49">
        <v>49.160501</v>
      </c>
      <c r="K480" s="48">
        <v>1840.92</v>
      </c>
      <c r="L480" s="49">
        <f>J480/K480</f>
        <v>0.0267043114312409</v>
      </c>
      <c r="M480" s="50">
        <v>249</v>
      </c>
      <c r="N480" s="50">
        <f>L480*M480</f>
        <v>6.649373546378984</v>
      </c>
      <c r="O480" s="50">
        <f>L480*60*1000</f>
        <v>1602.258685874454</v>
      </c>
      <c r="P480" s="51">
        <f>O480*M480/1000</f>
        <v>398.962412782739</v>
      </c>
      <c r="R480" s="10"/>
      <c r="S480" s="10"/>
    </row>
    <row r="481" spans="1:19" s="9" customFormat="1" ht="12.75" customHeight="1">
      <c r="A481" s="171"/>
      <c r="B481" s="26" t="s">
        <v>894</v>
      </c>
      <c r="C481" s="46">
        <v>76</v>
      </c>
      <c r="D481" s="46">
        <v>1983</v>
      </c>
      <c r="E481" s="47">
        <f>F481+G481+H481</f>
        <v>99.969</v>
      </c>
      <c r="F481" s="47">
        <v>5.957477</v>
      </c>
      <c r="G481" s="47">
        <v>0.75</v>
      </c>
      <c r="H481" s="47">
        <v>93.261523</v>
      </c>
      <c r="I481" s="48">
        <v>3490.17</v>
      </c>
      <c r="J481" s="47">
        <v>93.261523</v>
      </c>
      <c r="K481" s="48">
        <v>3490.17</v>
      </c>
      <c r="L481" s="49">
        <f>J481/K481</f>
        <v>0.02672119782130956</v>
      </c>
      <c r="M481" s="50">
        <v>288.96</v>
      </c>
      <c r="N481" s="50">
        <f>L481*M481</f>
        <v>7.72135732244561</v>
      </c>
      <c r="O481" s="50">
        <f>L481*60*1000</f>
        <v>1603.2718692785736</v>
      </c>
      <c r="P481" s="51">
        <f>O481*M481/1000</f>
        <v>463.2814393467366</v>
      </c>
      <c r="R481" s="10"/>
      <c r="S481" s="10"/>
    </row>
    <row r="482" spans="1:19" s="9" customFormat="1" ht="12.75" customHeight="1">
      <c r="A482" s="171"/>
      <c r="B482" s="26" t="s">
        <v>655</v>
      </c>
      <c r="C482" s="46">
        <v>27</v>
      </c>
      <c r="D482" s="46">
        <v>1969</v>
      </c>
      <c r="E482" s="47">
        <v>47.035</v>
      </c>
      <c r="F482" s="47">
        <v>1.44228</v>
      </c>
      <c r="G482" s="47">
        <v>4</v>
      </c>
      <c r="H482" s="47">
        <v>41.59272</v>
      </c>
      <c r="I482" s="48">
        <v>1664.94</v>
      </c>
      <c r="J482" s="49">
        <v>24.15894</v>
      </c>
      <c r="K482" s="48">
        <v>902.67</v>
      </c>
      <c r="L482" s="49">
        <f>J482/K482</f>
        <v>0.026763867193991164</v>
      </c>
      <c r="M482" s="50">
        <v>249</v>
      </c>
      <c r="N482" s="50">
        <f>L482*M482</f>
        <v>6.6642029313038</v>
      </c>
      <c r="O482" s="50">
        <f>L482*60*1000</f>
        <v>1605.83203163947</v>
      </c>
      <c r="P482" s="51">
        <f>O482*M482/1000</f>
        <v>399.852175878228</v>
      </c>
      <c r="Q482" s="11"/>
      <c r="R482" s="10"/>
      <c r="S482" s="10"/>
    </row>
    <row r="483" spans="1:19" s="9" customFormat="1" ht="12.75" customHeight="1">
      <c r="A483" s="171"/>
      <c r="B483" s="26" t="s">
        <v>895</v>
      </c>
      <c r="C483" s="46">
        <v>45</v>
      </c>
      <c r="D483" s="46">
        <v>1976</v>
      </c>
      <c r="E483" s="47">
        <f>F483+G483+H483</f>
        <v>74.072</v>
      </c>
      <c r="F483" s="47">
        <v>4.5881549999999995</v>
      </c>
      <c r="G483" s="47">
        <v>7.2</v>
      </c>
      <c r="H483" s="47">
        <v>62.283845</v>
      </c>
      <c r="I483" s="48">
        <v>2326.7200000000003</v>
      </c>
      <c r="J483" s="47">
        <v>62.283845</v>
      </c>
      <c r="K483" s="48">
        <v>2326.7200000000003</v>
      </c>
      <c r="L483" s="49">
        <f>J483/K483</f>
        <v>0.026768947273414934</v>
      </c>
      <c r="M483" s="50">
        <v>288.96</v>
      </c>
      <c r="N483" s="50">
        <f>L483*M483</f>
        <v>7.7351550041259785</v>
      </c>
      <c r="O483" s="50">
        <f>L483*60*1000</f>
        <v>1606.136836404896</v>
      </c>
      <c r="P483" s="51">
        <f>O483*M483/1000</f>
        <v>464.10930024755874</v>
      </c>
      <c r="R483" s="10"/>
      <c r="S483" s="10"/>
    </row>
    <row r="484" spans="1:19" s="9" customFormat="1" ht="12.75" customHeight="1">
      <c r="A484" s="171"/>
      <c r="B484" s="26" t="s">
        <v>896</v>
      </c>
      <c r="C484" s="46">
        <v>66</v>
      </c>
      <c r="D484" s="46">
        <v>1989</v>
      </c>
      <c r="E484" s="47">
        <f>F484+G484+H484</f>
        <v>78.024</v>
      </c>
      <c r="F484" s="47">
        <v>4.717557</v>
      </c>
      <c r="G484" s="47">
        <v>10.32</v>
      </c>
      <c r="H484" s="47">
        <v>62.986443</v>
      </c>
      <c r="I484" s="48">
        <v>2352.05</v>
      </c>
      <c r="J484" s="47">
        <v>62.986443</v>
      </c>
      <c r="K484" s="48">
        <v>2352.05</v>
      </c>
      <c r="L484" s="49">
        <f>J484/K484</f>
        <v>0.026779380965540698</v>
      </c>
      <c r="M484" s="50">
        <v>288.96</v>
      </c>
      <c r="N484" s="50">
        <f>L484*M484</f>
        <v>7.73816992380264</v>
      </c>
      <c r="O484" s="50">
        <f>L484*60*1000</f>
        <v>1606.7628579324419</v>
      </c>
      <c r="P484" s="51">
        <f>O484*M484/1000</f>
        <v>464.29019542815837</v>
      </c>
      <c r="R484" s="10"/>
      <c r="S484" s="10"/>
    </row>
    <row r="485" spans="1:19" s="9" customFormat="1" ht="12.75" customHeight="1">
      <c r="A485" s="171"/>
      <c r="B485" s="26" t="s">
        <v>696</v>
      </c>
      <c r="C485" s="46">
        <v>22</v>
      </c>
      <c r="D485" s="46" t="s">
        <v>30</v>
      </c>
      <c r="E485" s="47">
        <f>F485+G485+H485</f>
        <v>39.483</v>
      </c>
      <c r="F485" s="47">
        <v>2.091</v>
      </c>
      <c r="G485" s="47">
        <v>3.37</v>
      </c>
      <c r="H485" s="47">
        <v>34.022</v>
      </c>
      <c r="I485" s="48">
        <v>1270.42</v>
      </c>
      <c r="J485" s="49">
        <v>34.022</v>
      </c>
      <c r="K485" s="48">
        <v>1270.42</v>
      </c>
      <c r="L485" s="49">
        <f>J485/K485</f>
        <v>0.02678011996032808</v>
      </c>
      <c r="M485" s="50">
        <v>224.9</v>
      </c>
      <c r="N485" s="50">
        <f>L485*M485</f>
        <v>6.022848979077785</v>
      </c>
      <c r="O485" s="50">
        <f>L485*60*1000</f>
        <v>1606.8071976196848</v>
      </c>
      <c r="P485" s="51">
        <f>O485*M485/1000</f>
        <v>361.3709387446671</v>
      </c>
      <c r="Q485" s="11"/>
      <c r="R485" s="10"/>
      <c r="S485" s="10"/>
    </row>
    <row r="486" spans="1:19" s="9" customFormat="1" ht="12.75" customHeight="1">
      <c r="A486" s="171"/>
      <c r="B486" s="26" t="s">
        <v>493</v>
      </c>
      <c r="C486" s="46">
        <v>44</v>
      </c>
      <c r="D486" s="46" t="s">
        <v>30</v>
      </c>
      <c r="E486" s="47">
        <f>F486+G486+H486</f>
        <v>50.288999999999994</v>
      </c>
      <c r="F486" s="47">
        <v>0</v>
      </c>
      <c r="G486" s="47">
        <v>0</v>
      </c>
      <c r="H486" s="47">
        <v>50.288999999999994</v>
      </c>
      <c r="I486" s="48">
        <v>1876.15</v>
      </c>
      <c r="J486" s="49">
        <v>50.288999999999994</v>
      </c>
      <c r="K486" s="48">
        <v>1876.15</v>
      </c>
      <c r="L486" s="49">
        <f>J486/K486</f>
        <v>0.026804359992537906</v>
      </c>
      <c r="M486" s="50">
        <v>224.9</v>
      </c>
      <c r="N486" s="50">
        <f>L486*M486</f>
        <v>6.028300562321776</v>
      </c>
      <c r="O486" s="50">
        <f>L486*60*1000</f>
        <v>1608.2615995522744</v>
      </c>
      <c r="P486" s="51">
        <f>O486*M486/1000</f>
        <v>361.69803373930654</v>
      </c>
      <c r="R486" s="10"/>
      <c r="S486" s="10"/>
    </row>
    <row r="487" spans="1:19" s="9" customFormat="1" ht="13.5" customHeight="1">
      <c r="A487" s="171"/>
      <c r="B487" s="26" t="s">
        <v>897</v>
      </c>
      <c r="C487" s="46">
        <v>50</v>
      </c>
      <c r="D487" s="46">
        <v>1972</v>
      </c>
      <c r="E487" s="47">
        <f>F487+G487+H487</f>
        <v>82.64600000000002</v>
      </c>
      <c r="F487" s="47">
        <v>6.08688</v>
      </c>
      <c r="G487" s="47">
        <v>8</v>
      </c>
      <c r="H487" s="47">
        <v>68.55912000000001</v>
      </c>
      <c r="I487" s="48">
        <v>2555.84</v>
      </c>
      <c r="J487" s="47">
        <v>68.55912000000001</v>
      </c>
      <c r="K487" s="48">
        <v>2555.84</v>
      </c>
      <c r="L487" s="49">
        <f>J487/K487</f>
        <v>0.02682449605609115</v>
      </c>
      <c r="M487" s="50">
        <v>288.96</v>
      </c>
      <c r="N487" s="50">
        <f>L487*M487</f>
        <v>7.751206380368098</v>
      </c>
      <c r="O487" s="50">
        <f>L487*60*1000</f>
        <v>1609.469763365469</v>
      </c>
      <c r="P487" s="51">
        <f>O487*M487/1000</f>
        <v>465.07238282208584</v>
      </c>
      <c r="R487" s="10"/>
      <c r="S487" s="10"/>
    </row>
    <row r="488" spans="1:19" s="9" customFormat="1" ht="11.25" customHeight="1">
      <c r="A488" s="171"/>
      <c r="B488" s="26" t="s">
        <v>808</v>
      </c>
      <c r="C488" s="46">
        <v>36</v>
      </c>
      <c r="D488" s="46">
        <v>1986</v>
      </c>
      <c r="E488" s="47">
        <v>68.8</v>
      </c>
      <c r="F488" s="47">
        <v>3.26</v>
      </c>
      <c r="G488" s="47">
        <v>8.64</v>
      </c>
      <c r="H488" s="47">
        <v>56.9</v>
      </c>
      <c r="I488" s="148"/>
      <c r="J488" s="49">
        <v>56.9</v>
      </c>
      <c r="K488" s="48">
        <v>2117</v>
      </c>
      <c r="L488" s="49">
        <v>0.026877657061880018</v>
      </c>
      <c r="M488" s="50">
        <v>232.6</v>
      </c>
      <c r="N488" s="50">
        <v>6.251743032593292</v>
      </c>
      <c r="O488" s="50">
        <v>1612.659423712801</v>
      </c>
      <c r="P488" s="51">
        <v>375.1045819555975</v>
      </c>
      <c r="R488" s="10"/>
      <c r="S488" s="10"/>
    </row>
    <row r="489" spans="1:16" s="9" customFormat="1" ht="12.75" customHeight="1">
      <c r="A489" s="171"/>
      <c r="B489" s="26" t="s">
        <v>397</v>
      </c>
      <c r="C489" s="46">
        <v>40</v>
      </c>
      <c r="D489" s="46">
        <v>1985</v>
      </c>
      <c r="E489" s="47">
        <v>70.314</v>
      </c>
      <c r="F489" s="47">
        <v>5.78971</v>
      </c>
      <c r="G489" s="47">
        <v>6.4</v>
      </c>
      <c r="H489" s="47">
        <v>58.12429</v>
      </c>
      <c r="I489" s="48">
        <v>2161.15</v>
      </c>
      <c r="J489" s="49">
        <v>58.124295</v>
      </c>
      <c r="K489" s="48">
        <v>2161.15</v>
      </c>
      <c r="L489" s="49">
        <f>J489/K489</f>
        <v>0.026895076695277974</v>
      </c>
      <c r="M489" s="46">
        <v>297.67900000000003</v>
      </c>
      <c r="N489" s="50">
        <f>L489*M489</f>
        <v>8.006099535573654</v>
      </c>
      <c r="O489" s="50">
        <f>L489*60*1000</f>
        <v>1613.7046017166786</v>
      </c>
      <c r="P489" s="51">
        <f>O489*M489/1000</f>
        <v>480.36597213441917</v>
      </c>
    </row>
    <row r="490" spans="1:19" s="9" customFormat="1" ht="12.75" customHeight="1">
      <c r="A490" s="171"/>
      <c r="B490" s="26" t="s">
        <v>492</v>
      </c>
      <c r="C490" s="46">
        <v>61</v>
      </c>
      <c r="D490" s="46" t="s">
        <v>30</v>
      </c>
      <c r="E490" s="47">
        <f>F490+G490+H490</f>
        <v>77.068</v>
      </c>
      <c r="F490" s="47">
        <v>3.7230000000000003</v>
      </c>
      <c r="G490" s="47">
        <v>9.77</v>
      </c>
      <c r="H490" s="47">
        <v>63.575</v>
      </c>
      <c r="I490" s="48">
        <v>2361.93</v>
      </c>
      <c r="J490" s="49">
        <v>63.575</v>
      </c>
      <c r="K490" s="48">
        <v>2361.93</v>
      </c>
      <c r="L490" s="49">
        <f>J490/K490</f>
        <v>0.026916547061089875</v>
      </c>
      <c r="M490" s="50">
        <v>224.9</v>
      </c>
      <c r="N490" s="50">
        <f>L490*M490</f>
        <v>6.053531434039113</v>
      </c>
      <c r="O490" s="50">
        <f>L490*60*1000</f>
        <v>1614.9928236653925</v>
      </c>
      <c r="P490" s="51">
        <f>O490*M490/1000</f>
        <v>363.21188604234675</v>
      </c>
      <c r="R490" s="10"/>
      <c r="S490" s="10"/>
    </row>
    <row r="491" spans="1:19" s="9" customFormat="1" ht="12.75" customHeight="1">
      <c r="A491" s="171"/>
      <c r="B491" s="29" t="s">
        <v>638</v>
      </c>
      <c r="C491" s="83">
        <v>20</v>
      </c>
      <c r="D491" s="46">
        <v>1986</v>
      </c>
      <c r="E491" s="47">
        <f>+F491+G491+H491</f>
        <v>34.134001000000005</v>
      </c>
      <c r="F491" s="84">
        <v>2.4147</v>
      </c>
      <c r="G491" s="84">
        <v>3.2</v>
      </c>
      <c r="H491" s="84">
        <v>28.519301000000002</v>
      </c>
      <c r="I491" s="85">
        <v>1056.91</v>
      </c>
      <c r="J491" s="224">
        <v>28.519301000000002</v>
      </c>
      <c r="K491" s="85">
        <v>1056.91</v>
      </c>
      <c r="L491" s="49">
        <f>+J491/K491</f>
        <v>0.02698366086043277</v>
      </c>
      <c r="M491" s="50">
        <v>306.508</v>
      </c>
      <c r="N491" s="50">
        <f>+L491*M491</f>
        <v>8.270707923009526</v>
      </c>
      <c r="O491" s="50">
        <f>+L491*60*1000</f>
        <v>1619.0196516259664</v>
      </c>
      <c r="P491" s="51">
        <f>+N491*60</f>
        <v>496.2424753805716</v>
      </c>
      <c r="R491" s="10"/>
      <c r="S491" s="10"/>
    </row>
    <row r="492" spans="1:19" s="9" customFormat="1" ht="12.75" customHeight="1">
      <c r="A492" s="171"/>
      <c r="B492" s="26" t="s">
        <v>697</v>
      </c>
      <c r="C492" s="46">
        <v>36</v>
      </c>
      <c r="D492" s="46" t="s">
        <v>30</v>
      </c>
      <c r="E492" s="47">
        <f>F492+G492+H492</f>
        <v>72.24000000000001</v>
      </c>
      <c r="F492" s="47">
        <v>3.264</v>
      </c>
      <c r="G492" s="47">
        <v>5.76</v>
      </c>
      <c r="H492" s="47">
        <v>63.21600000000001</v>
      </c>
      <c r="I492" s="48">
        <v>2342.66</v>
      </c>
      <c r="J492" s="49">
        <v>63.21600000000001</v>
      </c>
      <c r="K492" s="48">
        <v>2342.66</v>
      </c>
      <c r="L492" s="49">
        <f>J492/K492</f>
        <v>0.02698470968898603</v>
      </c>
      <c r="M492" s="50">
        <v>224.9</v>
      </c>
      <c r="N492" s="50">
        <f>L492*M492</f>
        <v>6.068861209052958</v>
      </c>
      <c r="O492" s="50">
        <f>L492*60*1000</f>
        <v>1619.0825813391618</v>
      </c>
      <c r="P492" s="51">
        <f>O492*M492/1000</f>
        <v>364.1316725431775</v>
      </c>
      <c r="Q492" s="11"/>
      <c r="R492" s="10"/>
      <c r="S492" s="10"/>
    </row>
    <row r="493" spans="1:19" s="9" customFormat="1" ht="12.75" customHeight="1">
      <c r="A493" s="171"/>
      <c r="B493" s="26" t="s">
        <v>851</v>
      </c>
      <c r="C493" s="46">
        <v>24</v>
      </c>
      <c r="D493" s="46">
        <v>1986</v>
      </c>
      <c r="E493" s="47">
        <v>43.122</v>
      </c>
      <c r="F493" s="47">
        <v>1.428</v>
      </c>
      <c r="G493" s="47">
        <v>3.84</v>
      </c>
      <c r="H493" s="47">
        <v>37.854</v>
      </c>
      <c r="I493" s="48">
        <v>1401.71</v>
      </c>
      <c r="J493" s="49">
        <v>37.854</v>
      </c>
      <c r="K493" s="48">
        <v>1401.7</v>
      </c>
      <c r="L493" s="49">
        <v>0.02700577869729614</v>
      </c>
      <c r="M493" s="50">
        <v>236.31</v>
      </c>
      <c r="N493" s="50">
        <v>6.381735563958051</v>
      </c>
      <c r="O493" s="50">
        <v>1620.3467218377682</v>
      </c>
      <c r="P493" s="51">
        <v>382.904133837483</v>
      </c>
      <c r="R493" s="10"/>
      <c r="S493" s="10"/>
    </row>
    <row r="494" spans="1:19" s="9" customFormat="1" ht="12.75" customHeight="1">
      <c r="A494" s="171"/>
      <c r="B494" s="26" t="s">
        <v>210</v>
      </c>
      <c r="C494" s="46">
        <v>24</v>
      </c>
      <c r="D494" s="46">
        <v>1964</v>
      </c>
      <c r="E494" s="47">
        <f>SUM(F494:H494)</f>
        <v>29.79</v>
      </c>
      <c r="F494" s="47"/>
      <c r="G494" s="47"/>
      <c r="H494" s="47">
        <v>29.79</v>
      </c>
      <c r="I494" s="48">
        <v>1103</v>
      </c>
      <c r="J494" s="47">
        <v>29.79</v>
      </c>
      <c r="K494" s="48">
        <v>1103</v>
      </c>
      <c r="L494" s="49">
        <f>J494/K494</f>
        <v>0.02700815956482321</v>
      </c>
      <c r="M494" s="50">
        <v>309.233</v>
      </c>
      <c r="N494" s="50">
        <f>L494*M494</f>
        <v>8.351814206708976</v>
      </c>
      <c r="O494" s="50">
        <f>L494*60*1000</f>
        <v>1620.4895738893924</v>
      </c>
      <c r="P494" s="51">
        <f>O494*M494/1000</f>
        <v>501.10885240253845</v>
      </c>
      <c r="R494" s="10"/>
      <c r="S494" s="10"/>
    </row>
    <row r="495" spans="1:19" s="9" customFormat="1" ht="12.75" customHeight="1">
      <c r="A495" s="171"/>
      <c r="B495" s="26" t="s">
        <v>280</v>
      </c>
      <c r="C495" s="46">
        <v>50</v>
      </c>
      <c r="D495" s="46">
        <v>1988</v>
      </c>
      <c r="E495" s="47">
        <v>78.2</v>
      </c>
      <c r="F495" s="47">
        <v>5.810725</v>
      </c>
      <c r="G495" s="47">
        <v>7.84</v>
      </c>
      <c r="H495" s="47">
        <v>64.54928</v>
      </c>
      <c r="I495" s="48">
        <v>2389.81</v>
      </c>
      <c r="J495" s="47">
        <v>64.5493</v>
      </c>
      <c r="K495" s="48">
        <v>2389.81</v>
      </c>
      <c r="L495" s="49">
        <v>0.027010222569995107</v>
      </c>
      <c r="M495" s="47">
        <v>238.165</v>
      </c>
      <c r="N495" s="50">
        <v>6.4328896583828845</v>
      </c>
      <c r="O495" s="50">
        <v>1620.6133541997065</v>
      </c>
      <c r="P495" s="51">
        <v>385.97337950297305</v>
      </c>
      <c r="Q495" s="11"/>
      <c r="R495" s="10"/>
      <c r="S495" s="10"/>
    </row>
    <row r="496" spans="1:19" s="9" customFormat="1" ht="13.5" customHeight="1">
      <c r="A496" s="171"/>
      <c r="B496" s="26" t="s">
        <v>898</v>
      </c>
      <c r="C496" s="46">
        <v>18</v>
      </c>
      <c r="D496" s="46">
        <v>1989</v>
      </c>
      <c r="E496" s="47">
        <f>F496+G496+H496</f>
        <v>32.392</v>
      </c>
      <c r="F496" s="47">
        <v>2.5925599999999998</v>
      </c>
      <c r="G496" s="47">
        <v>2.88</v>
      </c>
      <c r="H496" s="47">
        <v>26.91944</v>
      </c>
      <c r="I496" s="48">
        <v>996.24</v>
      </c>
      <c r="J496" s="47">
        <v>26.91944</v>
      </c>
      <c r="K496" s="48">
        <v>996.24</v>
      </c>
      <c r="L496" s="49">
        <f>J496/K496</f>
        <v>0.027021039107042483</v>
      </c>
      <c r="M496" s="50">
        <v>288.96</v>
      </c>
      <c r="N496" s="50">
        <f>L496*M496</f>
        <v>7.807999460370995</v>
      </c>
      <c r="O496" s="50">
        <f>L496*60*1000</f>
        <v>1621.2623464225492</v>
      </c>
      <c r="P496" s="51">
        <f>O496*M496/1000</f>
        <v>468.4799676222597</v>
      </c>
      <c r="Q496" s="11"/>
      <c r="R496" s="10"/>
      <c r="S496" s="10"/>
    </row>
    <row r="497" spans="1:25" s="9" customFormat="1" ht="12.75" customHeight="1">
      <c r="A497" s="171"/>
      <c r="B497" s="29" t="s">
        <v>412</v>
      </c>
      <c r="C497" s="83">
        <v>20</v>
      </c>
      <c r="D497" s="46">
        <v>1986</v>
      </c>
      <c r="E497" s="47">
        <f>+F497+G497+H497</f>
        <v>35.892998</v>
      </c>
      <c r="F497" s="84">
        <v>3.0693490000000003</v>
      </c>
      <c r="G497" s="84">
        <v>3.2</v>
      </c>
      <c r="H497" s="84">
        <v>29.623649</v>
      </c>
      <c r="I497" s="85">
        <v>1094.49</v>
      </c>
      <c r="J497" s="224">
        <v>29.623649</v>
      </c>
      <c r="K497" s="85">
        <v>1094.49</v>
      </c>
      <c r="L497" s="49">
        <f>+J497/K497</f>
        <v>0.027066166890515216</v>
      </c>
      <c r="M497" s="50">
        <v>306.508</v>
      </c>
      <c r="N497" s="50">
        <f>+L497*M497</f>
        <v>8.295996681278037</v>
      </c>
      <c r="O497" s="50">
        <f>+L497*60*1000</f>
        <v>1623.970013430913</v>
      </c>
      <c r="P497" s="51">
        <f>+N497*60</f>
        <v>497.7598008766822</v>
      </c>
      <c r="Q497" s="10"/>
      <c r="R497" s="10"/>
      <c r="S497" s="10"/>
      <c r="T497" s="12"/>
      <c r="U497" s="13"/>
      <c r="V497" s="13"/>
      <c r="W497" s="14"/>
      <c r="X497" s="14"/>
      <c r="Y497" s="14"/>
    </row>
    <row r="498" spans="1:19" s="9" customFormat="1" ht="12.75" customHeight="1">
      <c r="A498" s="171"/>
      <c r="B498" s="26" t="s">
        <v>207</v>
      </c>
      <c r="C498" s="46">
        <v>17</v>
      </c>
      <c r="D498" s="46">
        <v>1962</v>
      </c>
      <c r="E498" s="47">
        <f>SUM(F498:H498)</f>
        <v>22.27</v>
      </c>
      <c r="F498" s="47"/>
      <c r="G498" s="47"/>
      <c r="H498" s="47">
        <v>22.27</v>
      </c>
      <c r="I498" s="48">
        <v>821.23</v>
      </c>
      <c r="J498" s="47">
        <v>22.27</v>
      </c>
      <c r="K498" s="48">
        <v>821.23</v>
      </c>
      <c r="L498" s="49">
        <f>J498/K498</f>
        <v>0.027117859795672345</v>
      </c>
      <c r="M498" s="50">
        <v>309.233</v>
      </c>
      <c r="N498" s="50">
        <f>L498*M498</f>
        <v>8.385737138195147</v>
      </c>
      <c r="O498" s="50">
        <f>L498*60*1000</f>
        <v>1627.0715877403409</v>
      </c>
      <c r="P498" s="51">
        <f>O498*M498/1000</f>
        <v>503.1442282917089</v>
      </c>
      <c r="R498" s="10"/>
      <c r="S498" s="10"/>
    </row>
    <row r="499" spans="1:19" s="9" customFormat="1" ht="12.75" customHeight="1">
      <c r="A499" s="171"/>
      <c r="B499" s="29" t="s">
        <v>639</v>
      </c>
      <c r="C499" s="83">
        <v>22</v>
      </c>
      <c r="D499" s="46">
        <v>1981</v>
      </c>
      <c r="E499" s="47">
        <f>+F499+G499+H499</f>
        <v>37.326899999999995</v>
      </c>
      <c r="F499" s="84">
        <v>1.5078460000000002</v>
      </c>
      <c r="G499" s="84">
        <v>3.52</v>
      </c>
      <c r="H499" s="84">
        <v>32.299054</v>
      </c>
      <c r="I499" s="85">
        <v>1188.16</v>
      </c>
      <c r="J499" s="224">
        <v>32.299054</v>
      </c>
      <c r="K499" s="85">
        <v>1188.16</v>
      </c>
      <c r="L499" s="49">
        <f>+J499/K499</f>
        <v>0.02718409473471586</v>
      </c>
      <c r="M499" s="50">
        <v>306.508</v>
      </c>
      <c r="N499" s="50">
        <f>+L499*M499</f>
        <v>8.332142508948289</v>
      </c>
      <c r="O499" s="50">
        <f>+L499*60*1000</f>
        <v>1631.0456840829518</v>
      </c>
      <c r="P499" s="51">
        <f>+N499*60</f>
        <v>499.9285505368973</v>
      </c>
      <c r="R499" s="10"/>
      <c r="S499" s="10"/>
    </row>
    <row r="500" spans="1:19" s="9" customFormat="1" ht="12.75" customHeight="1">
      <c r="A500" s="171"/>
      <c r="B500" s="29" t="s">
        <v>640</v>
      </c>
      <c r="C500" s="83">
        <v>21</v>
      </c>
      <c r="D500" s="46">
        <v>1983</v>
      </c>
      <c r="E500" s="47">
        <f>+F500+G500+H500</f>
        <v>32.810001</v>
      </c>
      <c r="F500" s="84">
        <v>1.5045</v>
      </c>
      <c r="G500" s="84">
        <v>3.2</v>
      </c>
      <c r="H500" s="84">
        <v>28.105501</v>
      </c>
      <c r="I500" s="85">
        <v>1033.25</v>
      </c>
      <c r="J500" s="224">
        <v>28.105501</v>
      </c>
      <c r="K500" s="85">
        <v>1033.25</v>
      </c>
      <c r="L500" s="49">
        <f>+J500/K500</f>
        <v>0.027201065569804016</v>
      </c>
      <c r="M500" s="50">
        <v>306.508</v>
      </c>
      <c r="N500" s="50">
        <f>+L500*M500</f>
        <v>8.337344205669488</v>
      </c>
      <c r="O500" s="50">
        <f>+L500*60*1000</f>
        <v>1632.063934188241</v>
      </c>
      <c r="P500" s="51">
        <f>+N500*60</f>
        <v>500.2406523401693</v>
      </c>
      <c r="R500" s="10"/>
      <c r="S500" s="10"/>
    </row>
    <row r="501" spans="1:19" s="9" customFormat="1" ht="12.75" customHeight="1">
      <c r="A501" s="171"/>
      <c r="B501" s="26" t="s">
        <v>281</v>
      </c>
      <c r="C501" s="46">
        <v>85</v>
      </c>
      <c r="D501" s="46">
        <v>1970</v>
      </c>
      <c r="E501" s="47">
        <v>124.1</v>
      </c>
      <c r="F501" s="47">
        <v>7.313</v>
      </c>
      <c r="G501" s="47">
        <v>13.52258</v>
      </c>
      <c r="H501" s="47">
        <v>103.2644</v>
      </c>
      <c r="I501" s="48">
        <v>3789.83</v>
      </c>
      <c r="J501" s="47">
        <v>103.2644</v>
      </c>
      <c r="K501" s="48">
        <v>3789.83</v>
      </c>
      <c r="L501" s="49">
        <v>0.02724776573091669</v>
      </c>
      <c r="M501" s="47">
        <v>238.165</v>
      </c>
      <c r="N501" s="50">
        <v>6.489464125303773</v>
      </c>
      <c r="O501" s="50">
        <v>1634.8659438550014</v>
      </c>
      <c r="P501" s="51">
        <v>389.36784751822637</v>
      </c>
      <c r="R501" s="10"/>
      <c r="S501" s="10"/>
    </row>
    <row r="502" spans="1:19" s="9" customFormat="1" ht="12.75" customHeight="1">
      <c r="A502" s="171"/>
      <c r="B502" s="26" t="s">
        <v>601</v>
      </c>
      <c r="C502" s="46">
        <v>40</v>
      </c>
      <c r="D502" s="46">
        <v>1981</v>
      </c>
      <c r="E502" s="47">
        <v>51.8676</v>
      </c>
      <c r="F502" s="47">
        <v>3.1759</v>
      </c>
      <c r="G502" s="47">
        <v>0.4</v>
      </c>
      <c r="H502" s="47">
        <f>E502-F502-G502</f>
        <v>48.291700000000006</v>
      </c>
      <c r="I502" s="48">
        <v>1769.68</v>
      </c>
      <c r="J502" s="49">
        <f>H502</f>
        <v>48.291700000000006</v>
      </c>
      <c r="K502" s="48">
        <f>I502</f>
        <v>1769.68</v>
      </c>
      <c r="L502" s="49">
        <f>J502/K502</f>
        <v>0.02728837982008047</v>
      </c>
      <c r="M502" s="50">
        <v>278.39</v>
      </c>
      <c r="N502" s="50">
        <f>L502*M502</f>
        <v>7.596812058112202</v>
      </c>
      <c r="O502" s="50">
        <f>L502*60*1000</f>
        <v>1637.3027892048283</v>
      </c>
      <c r="P502" s="51">
        <f>O502*M502/1000</f>
        <v>455.8087234867321</v>
      </c>
      <c r="Q502" s="11"/>
      <c r="R502" s="10"/>
      <c r="S502" s="10"/>
    </row>
    <row r="503" spans="1:19" s="9" customFormat="1" ht="12.75" customHeight="1">
      <c r="A503" s="171"/>
      <c r="B503" s="29" t="s">
        <v>410</v>
      </c>
      <c r="C503" s="83">
        <v>24</v>
      </c>
      <c r="D503" s="46">
        <v>1988</v>
      </c>
      <c r="E503" s="47">
        <f>+F503+G503+H503</f>
        <v>36.6368</v>
      </c>
      <c r="F503" s="84">
        <v>2.6561700000000004</v>
      </c>
      <c r="G503" s="84">
        <v>3.84</v>
      </c>
      <c r="H503" s="84">
        <v>30.14063</v>
      </c>
      <c r="I503" s="85">
        <v>1101.48</v>
      </c>
      <c r="J503" s="224">
        <v>30.14063</v>
      </c>
      <c r="K503" s="85">
        <v>1101.48</v>
      </c>
      <c r="L503" s="49">
        <f>+J503/K503</f>
        <v>0.027363756037331592</v>
      </c>
      <c r="M503" s="50">
        <v>306.508</v>
      </c>
      <c r="N503" s="50">
        <f>+L503*M503</f>
        <v>8.387210135490431</v>
      </c>
      <c r="O503" s="50">
        <f>+L503*60*1000</f>
        <v>1641.8253622398954</v>
      </c>
      <c r="P503" s="51">
        <f>+N503*60</f>
        <v>503.23260812942584</v>
      </c>
      <c r="R503" s="10"/>
      <c r="S503" s="10"/>
    </row>
    <row r="504" spans="1:19" s="9" customFormat="1" ht="13.5" customHeight="1">
      <c r="A504" s="171"/>
      <c r="B504" s="26" t="s">
        <v>809</v>
      </c>
      <c r="C504" s="46">
        <v>60</v>
      </c>
      <c r="D504" s="46">
        <v>1985</v>
      </c>
      <c r="E504" s="47">
        <v>103.8</v>
      </c>
      <c r="F504" s="47">
        <v>5.1</v>
      </c>
      <c r="G504" s="47">
        <v>9.6</v>
      </c>
      <c r="H504" s="47">
        <v>89</v>
      </c>
      <c r="I504" s="148"/>
      <c r="J504" s="49">
        <v>89</v>
      </c>
      <c r="K504" s="48">
        <v>3252</v>
      </c>
      <c r="L504" s="49">
        <v>0.027367773677736778</v>
      </c>
      <c r="M504" s="50">
        <v>232.6</v>
      </c>
      <c r="N504" s="50">
        <v>6.365744157441575</v>
      </c>
      <c r="O504" s="50">
        <v>1642.0664206642066</v>
      </c>
      <c r="P504" s="51">
        <v>381.94464944649445</v>
      </c>
      <c r="R504" s="10"/>
      <c r="S504" s="10"/>
    </row>
    <row r="505" spans="1:19" s="9" customFormat="1" ht="12.75" customHeight="1">
      <c r="A505" s="171"/>
      <c r="B505" s="279" t="s">
        <v>126</v>
      </c>
      <c r="C505" s="280">
        <v>106</v>
      </c>
      <c r="D505" s="281" t="s">
        <v>30</v>
      </c>
      <c r="E505" s="282">
        <v>95.2</v>
      </c>
      <c r="F505" s="282">
        <v>6.41</v>
      </c>
      <c r="G505" s="283">
        <v>16.96</v>
      </c>
      <c r="H505" s="283">
        <v>71.51</v>
      </c>
      <c r="I505" s="284" t="s">
        <v>108</v>
      </c>
      <c r="J505" s="285">
        <v>70.96</v>
      </c>
      <c r="K505" s="280">
        <v>2590.66</v>
      </c>
      <c r="L505" s="49">
        <f>J505/K505</f>
        <v>0.02739070352728648</v>
      </c>
      <c r="M505" s="286">
        <v>249.3</v>
      </c>
      <c r="N505" s="50">
        <f>L505*M505</f>
        <v>6.82850238935252</v>
      </c>
      <c r="O505" s="50">
        <f>L505*60*1000</f>
        <v>1643.4422116371888</v>
      </c>
      <c r="P505" s="51">
        <f>O505*M505/1000</f>
        <v>409.7101433611512</v>
      </c>
      <c r="Q505" s="11"/>
      <c r="R505" s="10"/>
      <c r="S505" s="10"/>
    </row>
    <row r="506" spans="1:19" s="9" customFormat="1" ht="12.75">
      <c r="A506" s="171"/>
      <c r="B506" s="26" t="s">
        <v>277</v>
      </c>
      <c r="C506" s="46">
        <v>30</v>
      </c>
      <c r="D506" s="46">
        <v>1985</v>
      </c>
      <c r="E506" s="47">
        <v>50.85</v>
      </c>
      <c r="F506" s="47">
        <v>3.11795</v>
      </c>
      <c r="G506" s="47">
        <v>4.8</v>
      </c>
      <c r="H506" s="47">
        <v>42.93205</v>
      </c>
      <c r="I506" s="48">
        <v>1566.56</v>
      </c>
      <c r="J506" s="47">
        <v>42.9321</v>
      </c>
      <c r="K506" s="48">
        <v>1566.56</v>
      </c>
      <c r="L506" s="49">
        <v>0.027405333980185884</v>
      </c>
      <c r="M506" s="47">
        <v>238.165</v>
      </c>
      <c r="N506" s="50">
        <v>6.526991367390971</v>
      </c>
      <c r="O506" s="50">
        <v>1644.320038811153</v>
      </c>
      <c r="P506" s="51">
        <v>391.6194820434582</v>
      </c>
      <c r="R506" s="10"/>
      <c r="S506" s="10"/>
    </row>
    <row r="507" spans="1:19" s="9" customFormat="1" ht="12.75">
      <c r="A507" s="171"/>
      <c r="B507" s="31" t="s">
        <v>428</v>
      </c>
      <c r="C507" s="90">
        <v>45</v>
      </c>
      <c r="D507" s="90">
        <v>1968</v>
      </c>
      <c r="E507" s="47">
        <v>60.412</v>
      </c>
      <c r="F507" s="47">
        <v>2.244</v>
      </c>
      <c r="G507" s="47">
        <v>7.2</v>
      </c>
      <c r="H507" s="47">
        <v>50.968</v>
      </c>
      <c r="I507" s="48">
        <v>1855.91</v>
      </c>
      <c r="J507" s="49">
        <v>50.968</v>
      </c>
      <c r="K507" s="48">
        <v>1855.91</v>
      </c>
      <c r="L507" s="49">
        <f>J507/K507</f>
        <v>0.02746253859292746</v>
      </c>
      <c r="M507" s="50">
        <v>336.265</v>
      </c>
      <c r="N507" s="50">
        <f>L507*M507</f>
        <v>9.234690539950751</v>
      </c>
      <c r="O507" s="50">
        <f>L507*60*1000</f>
        <v>1647.7523155756476</v>
      </c>
      <c r="P507" s="51">
        <f>O507*M507/1000</f>
        <v>554.0814323970451</v>
      </c>
      <c r="Q507" s="11"/>
      <c r="R507" s="10"/>
      <c r="S507" s="10"/>
    </row>
    <row r="508" spans="1:19" s="9" customFormat="1" ht="12.75">
      <c r="A508" s="171"/>
      <c r="B508" s="287" t="s">
        <v>315</v>
      </c>
      <c r="C508" s="288">
        <v>12</v>
      </c>
      <c r="D508" s="281" t="s">
        <v>301</v>
      </c>
      <c r="E508" s="282">
        <v>20.03</v>
      </c>
      <c r="F508" s="282">
        <v>1.52</v>
      </c>
      <c r="G508" s="283">
        <v>1.76</v>
      </c>
      <c r="H508" s="283">
        <v>16.75</v>
      </c>
      <c r="I508" s="284">
        <v>604.23</v>
      </c>
      <c r="J508" s="285">
        <v>16.6</v>
      </c>
      <c r="K508" s="280">
        <v>604.23</v>
      </c>
      <c r="L508" s="49">
        <f>J508/K508</f>
        <v>0.02747298214256161</v>
      </c>
      <c r="M508" s="286">
        <v>249.3</v>
      </c>
      <c r="N508" s="50">
        <f>L508*M508</f>
        <v>6.8490144481406094</v>
      </c>
      <c r="O508" s="50">
        <f>L508*60*1000</f>
        <v>1648.3789285536966</v>
      </c>
      <c r="P508" s="51">
        <f>O508*M508/1000</f>
        <v>410.94086688843663</v>
      </c>
      <c r="Q508" s="11"/>
      <c r="R508" s="10"/>
      <c r="S508" s="10"/>
    </row>
    <row r="509" spans="1:19" s="9" customFormat="1" ht="12.75">
      <c r="A509" s="171"/>
      <c r="B509" s="26" t="s">
        <v>54</v>
      </c>
      <c r="C509" s="46">
        <v>72</v>
      </c>
      <c r="D509" s="46">
        <v>1980</v>
      </c>
      <c r="E509" s="47">
        <v>142.442</v>
      </c>
      <c r="F509" s="47">
        <v>11.689249</v>
      </c>
      <c r="G509" s="47">
        <v>17.28</v>
      </c>
      <c r="H509" s="47">
        <v>113.472751</v>
      </c>
      <c r="I509" s="48">
        <v>4129.55</v>
      </c>
      <c r="J509" s="49">
        <v>113.472754</v>
      </c>
      <c r="K509" s="48">
        <v>4129.55</v>
      </c>
      <c r="L509" s="49">
        <f>J509/K509</f>
        <v>0.027478237096051624</v>
      </c>
      <c r="M509" s="46">
        <v>297.67900000000003</v>
      </c>
      <c r="N509" s="50">
        <f>L509*M509</f>
        <v>8.179694140515553</v>
      </c>
      <c r="O509" s="50">
        <f>L509*60*1000</f>
        <v>1648.6942257630974</v>
      </c>
      <c r="P509" s="51">
        <f>O509*M509/1000</f>
        <v>490.7816484309331</v>
      </c>
      <c r="R509" s="10"/>
      <c r="S509" s="10"/>
    </row>
    <row r="510" spans="1:22" s="9" customFormat="1" ht="12.75">
      <c r="A510" s="171"/>
      <c r="B510" s="26" t="s">
        <v>733</v>
      </c>
      <c r="C510" s="46">
        <v>60</v>
      </c>
      <c r="D510" s="46" t="s">
        <v>30</v>
      </c>
      <c r="E510" s="109">
        <v>79.37</v>
      </c>
      <c r="F510" s="109">
        <v>3.49</v>
      </c>
      <c r="G510" s="109">
        <v>9.78</v>
      </c>
      <c r="H510" s="109">
        <v>66.1</v>
      </c>
      <c r="I510" s="48">
        <v>2404.54</v>
      </c>
      <c r="J510" s="240">
        <v>66.1</v>
      </c>
      <c r="K510" s="48">
        <v>2404.54</v>
      </c>
      <c r="L510" s="125">
        <v>0.027489665382983853</v>
      </c>
      <c r="M510" s="163">
        <v>223.6</v>
      </c>
      <c r="N510" s="113">
        <v>6.14668917963519</v>
      </c>
      <c r="O510" s="113">
        <v>1649.379922979031</v>
      </c>
      <c r="P510" s="114">
        <v>368.8013507781114</v>
      </c>
      <c r="Q510" s="10"/>
      <c r="R510" s="10"/>
      <c r="S510" s="10"/>
      <c r="T510" s="12"/>
      <c r="U510" s="13"/>
      <c r="V510" s="13"/>
    </row>
    <row r="511" spans="1:19" s="9" customFormat="1" ht="12.75">
      <c r="A511" s="171"/>
      <c r="B511" s="279" t="s">
        <v>123</v>
      </c>
      <c r="C511" s="280">
        <v>70</v>
      </c>
      <c r="D511" s="281" t="s">
        <v>30</v>
      </c>
      <c r="E511" s="282">
        <v>92.39</v>
      </c>
      <c r="F511" s="282">
        <v>7.2</v>
      </c>
      <c r="G511" s="283">
        <v>0.68</v>
      </c>
      <c r="H511" s="283">
        <v>84.51</v>
      </c>
      <c r="I511" s="284">
        <v>3063.74</v>
      </c>
      <c r="J511" s="285">
        <v>84.51</v>
      </c>
      <c r="K511" s="280">
        <v>3063.74</v>
      </c>
      <c r="L511" s="49">
        <f>J511/K511</f>
        <v>0.027583933362491597</v>
      </c>
      <c r="M511" s="286">
        <v>249.3</v>
      </c>
      <c r="N511" s="50">
        <f>L511*M511</f>
        <v>6.8766745872691555</v>
      </c>
      <c r="O511" s="50">
        <f>L511*60*1000</f>
        <v>1655.0360017494959</v>
      </c>
      <c r="P511" s="51">
        <f>O511*M511/1000</f>
        <v>412.60047523614935</v>
      </c>
      <c r="Q511" s="11"/>
      <c r="R511" s="10"/>
      <c r="S511" s="10"/>
    </row>
    <row r="512" spans="1:19" s="9" customFormat="1" ht="12.75">
      <c r="A512" s="171"/>
      <c r="B512" s="26" t="s">
        <v>204</v>
      </c>
      <c r="C512" s="46">
        <v>40</v>
      </c>
      <c r="D512" s="46">
        <v>1969</v>
      </c>
      <c r="E512" s="47">
        <f>SUM(F512:H512)</f>
        <v>51.904</v>
      </c>
      <c r="F512" s="47"/>
      <c r="G512" s="47"/>
      <c r="H512" s="47">
        <v>51.904</v>
      </c>
      <c r="I512" s="48">
        <v>1881.33</v>
      </c>
      <c r="J512" s="47">
        <v>51.904</v>
      </c>
      <c r="K512" s="48">
        <v>1881.33</v>
      </c>
      <c r="L512" s="49">
        <f>J512/K512</f>
        <v>0.02758899289332547</v>
      </c>
      <c r="M512" s="50">
        <v>309.233</v>
      </c>
      <c r="N512" s="50">
        <f>L512*M512</f>
        <v>8.531427039381715</v>
      </c>
      <c r="O512" s="50">
        <f>L512*60*1000</f>
        <v>1655.3395735995282</v>
      </c>
      <c r="P512" s="51">
        <f>O512*M512/1000</f>
        <v>511.8856223629029</v>
      </c>
      <c r="R512" s="10"/>
      <c r="S512" s="10"/>
    </row>
    <row r="513" spans="1:19" s="9" customFormat="1" ht="12.75">
      <c r="A513" s="171"/>
      <c r="B513" s="26" t="s">
        <v>390</v>
      </c>
      <c r="C513" s="46">
        <v>40</v>
      </c>
      <c r="D513" s="46">
        <v>1975</v>
      </c>
      <c r="E513" s="47">
        <v>61.7</v>
      </c>
      <c r="F513" s="47">
        <v>2.626</v>
      </c>
      <c r="G513" s="47">
        <v>6.4</v>
      </c>
      <c r="H513" s="47">
        <v>52.673</v>
      </c>
      <c r="I513" s="48">
        <v>1908</v>
      </c>
      <c r="J513" s="49">
        <v>52.673</v>
      </c>
      <c r="K513" s="48">
        <v>1908</v>
      </c>
      <c r="L513" s="49">
        <v>0.027606394129979037</v>
      </c>
      <c r="M513" s="50">
        <v>222.8</v>
      </c>
      <c r="N513" s="50">
        <v>6.15070461215933</v>
      </c>
      <c r="O513" s="50">
        <v>1656.3836477987422</v>
      </c>
      <c r="P513" s="51">
        <v>369.04227672955983</v>
      </c>
      <c r="Q513" s="11"/>
      <c r="R513" s="10"/>
      <c r="S513" s="10"/>
    </row>
    <row r="514" spans="1:19" s="9" customFormat="1" ht="12.75">
      <c r="A514" s="171"/>
      <c r="B514" s="279" t="s">
        <v>124</v>
      </c>
      <c r="C514" s="280">
        <v>60</v>
      </c>
      <c r="D514" s="281" t="s">
        <v>30</v>
      </c>
      <c r="E514" s="282">
        <v>82.14</v>
      </c>
      <c r="F514" s="282">
        <v>5.47</v>
      </c>
      <c r="G514" s="283">
        <v>9.6</v>
      </c>
      <c r="H514" s="283">
        <v>67.07</v>
      </c>
      <c r="I514" s="284">
        <v>2425.09</v>
      </c>
      <c r="J514" s="285">
        <v>67.07</v>
      </c>
      <c r="K514" s="280">
        <v>2425.09</v>
      </c>
      <c r="L514" s="49">
        <f>J514/K514</f>
        <v>0.02765670552433105</v>
      </c>
      <c r="M514" s="286">
        <v>249.3</v>
      </c>
      <c r="N514" s="50">
        <f>L514*M514</f>
        <v>6.894816687215731</v>
      </c>
      <c r="O514" s="50">
        <f>L514*60*1000</f>
        <v>1659.4023314598633</v>
      </c>
      <c r="P514" s="51">
        <f>O514*M514/1000</f>
        <v>413.6890012329439</v>
      </c>
      <c r="R514" s="10"/>
      <c r="S514" s="10"/>
    </row>
    <row r="515" spans="1:19" s="9" customFormat="1" ht="12.75" customHeight="1">
      <c r="A515" s="171"/>
      <c r="B515" s="26" t="s">
        <v>282</v>
      </c>
      <c r="C515" s="46">
        <v>85</v>
      </c>
      <c r="D515" s="46">
        <v>1970</v>
      </c>
      <c r="E515" s="47">
        <v>127.2</v>
      </c>
      <c r="F515" s="47">
        <v>7.381038</v>
      </c>
      <c r="G515" s="47">
        <v>13.6</v>
      </c>
      <c r="H515" s="47">
        <v>106.219</v>
      </c>
      <c r="I515" s="48">
        <v>3839.76</v>
      </c>
      <c r="J515" s="47">
        <v>106.219</v>
      </c>
      <c r="K515" s="48">
        <v>3839.76</v>
      </c>
      <c r="L515" s="49">
        <v>0.027662926849594763</v>
      </c>
      <c r="M515" s="47">
        <v>238.165</v>
      </c>
      <c r="N515" s="50">
        <v>6.588340973133737</v>
      </c>
      <c r="O515" s="50">
        <v>1659.7756109756858</v>
      </c>
      <c r="P515" s="51">
        <v>395.3004583880242</v>
      </c>
      <c r="R515" s="10"/>
      <c r="S515" s="10"/>
    </row>
    <row r="516" spans="1:16" s="9" customFormat="1" ht="12.75" customHeight="1">
      <c r="A516" s="171"/>
      <c r="B516" s="26" t="s">
        <v>852</v>
      </c>
      <c r="C516" s="46">
        <v>40</v>
      </c>
      <c r="D516" s="46">
        <v>1971</v>
      </c>
      <c r="E516" s="47">
        <v>62.829</v>
      </c>
      <c r="F516" s="47">
        <v>2.662404</v>
      </c>
      <c r="G516" s="47">
        <v>6.4</v>
      </c>
      <c r="H516" s="47">
        <v>53.766604</v>
      </c>
      <c r="I516" s="48">
        <v>1943.6</v>
      </c>
      <c r="J516" s="49">
        <v>53.8</v>
      </c>
      <c r="K516" s="48">
        <v>1943.6</v>
      </c>
      <c r="L516" s="49">
        <v>0.02768059271455032</v>
      </c>
      <c r="M516" s="50">
        <v>236.31</v>
      </c>
      <c r="N516" s="50">
        <v>6.541200864375386</v>
      </c>
      <c r="O516" s="50">
        <v>1660.8355628730192</v>
      </c>
      <c r="P516" s="51">
        <v>392.4720518625232</v>
      </c>
    </row>
    <row r="517" spans="1:19" s="9" customFormat="1" ht="12.75">
      <c r="A517" s="171"/>
      <c r="B517" s="29" t="s">
        <v>641</v>
      </c>
      <c r="C517" s="83">
        <v>20</v>
      </c>
      <c r="D517" s="46">
        <v>1990</v>
      </c>
      <c r="E517" s="47">
        <f>+F517+G517+H517</f>
        <v>34.005004</v>
      </c>
      <c r="F517" s="84">
        <v>1.55614</v>
      </c>
      <c r="G517" s="84">
        <v>3.2</v>
      </c>
      <c r="H517" s="84">
        <v>29.248863999999998</v>
      </c>
      <c r="I517" s="85">
        <v>1056.63</v>
      </c>
      <c r="J517" s="224">
        <v>29.248863999999998</v>
      </c>
      <c r="K517" s="85">
        <v>1056.63</v>
      </c>
      <c r="L517" s="49">
        <f>+J517/K517</f>
        <v>0.02768127348267605</v>
      </c>
      <c r="M517" s="50">
        <v>306.508</v>
      </c>
      <c r="N517" s="50">
        <f>+L517*M517</f>
        <v>8.48453177262807</v>
      </c>
      <c r="O517" s="50">
        <f>+L517*60*1000</f>
        <v>1660.876408960563</v>
      </c>
      <c r="P517" s="51">
        <f>+N517*60</f>
        <v>509.0719063576842</v>
      </c>
      <c r="R517" s="10"/>
      <c r="S517" s="10"/>
    </row>
    <row r="518" spans="1:19" s="9" customFormat="1" ht="12.75">
      <c r="A518" s="171"/>
      <c r="B518" s="26" t="s">
        <v>626</v>
      </c>
      <c r="C518" s="46">
        <v>70</v>
      </c>
      <c r="D518" s="46">
        <v>1962</v>
      </c>
      <c r="E518" s="47">
        <v>91.09</v>
      </c>
      <c r="F518" s="47">
        <v>6.46</v>
      </c>
      <c r="G518" s="47">
        <v>0.7</v>
      </c>
      <c r="H518" s="47">
        <v>83.93</v>
      </c>
      <c r="I518" s="48">
        <v>3026.03</v>
      </c>
      <c r="J518" s="47">
        <v>83.93</v>
      </c>
      <c r="K518" s="48">
        <v>3026.03</v>
      </c>
      <c r="L518" s="49">
        <f>J518/K518</f>
        <v>0.027736010548474403</v>
      </c>
      <c r="M518" s="50">
        <v>257.241</v>
      </c>
      <c r="N518" s="50">
        <f>L518*M518</f>
        <v>7.134839089500104</v>
      </c>
      <c r="O518" s="50">
        <f>L518*60*1000</f>
        <v>1664.160632908464</v>
      </c>
      <c r="P518" s="51">
        <f>O518*M518/1000</f>
        <v>428.09034537000616</v>
      </c>
      <c r="R518" s="10"/>
      <c r="S518" s="10"/>
    </row>
    <row r="519" spans="1:19" s="9" customFormat="1" ht="12.75">
      <c r="A519" s="171"/>
      <c r="B519" s="29" t="s">
        <v>337</v>
      </c>
      <c r="C519" s="83">
        <v>13</v>
      </c>
      <c r="D519" s="46">
        <v>1980</v>
      </c>
      <c r="E519" s="47">
        <f>+F519+G519+H519</f>
        <v>17.564000999999998</v>
      </c>
      <c r="F519" s="84">
        <v>0.987331</v>
      </c>
      <c r="G519" s="84">
        <v>1.28</v>
      </c>
      <c r="H519" s="84">
        <v>15.296669999999999</v>
      </c>
      <c r="I519" s="85">
        <v>997.63</v>
      </c>
      <c r="J519" s="224">
        <v>15.296669999999999</v>
      </c>
      <c r="K519" s="85">
        <v>551.26</v>
      </c>
      <c r="L519" s="49">
        <f>+J519/K519</f>
        <v>0.027748557849290714</v>
      </c>
      <c r="M519" s="50">
        <v>306.508</v>
      </c>
      <c r="N519" s="50">
        <f>+L519*M519</f>
        <v>8.505154969270398</v>
      </c>
      <c r="O519" s="50">
        <f>+L519*60*1000</f>
        <v>1664.913470957443</v>
      </c>
      <c r="P519" s="51">
        <f>+N519*60</f>
        <v>510.3092981562239</v>
      </c>
      <c r="R519" s="10"/>
      <c r="S519" s="10"/>
    </row>
    <row r="520" spans="1:19" s="9" customFormat="1" ht="12.75" customHeight="1">
      <c r="A520" s="171"/>
      <c r="B520" s="26" t="s">
        <v>656</v>
      </c>
      <c r="C520" s="46">
        <v>24</v>
      </c>
      <c r="D520" s="46">
        <v>1965</v>
      </c>
      <c r="E520" s="47">
        <v>38.702999</v>
      </c>
      <c r="F520" s="47">
        <v>3.8352</v>
      </c>
      <c r="G520" s="47">
        <v>3.84</v>
      </c>
      <c r="H520" s="47">
        <v>31.027799</v>
      </c>
      <c r="I520" s="48">
        <v>1116.83</v>
      </c>
      <c r="J520" s="49">
        <v>27.28306</v>
      </c>
      <c r="K520" s="48">
        <v>982.04</v>
      </c>
      <c r="L520" s="49">
        <f>J520/K520</f>
        <v>0.02778202517209075</v>
      </c>
      <c r="M520" s="50">
        <v>249</v>
      </c>
      <c r="N520" s="50">
        <f>L520*M520</f>
        <v>6.917724267850597</v>
      </c>
      <c r="O520" s="50">
        <f>L520*60*1000</f>
        <v>1666.9215103254448</v>
      </c>
      <c r="P520" s="51">
        <f>O520*M520/1000</f>
        <v>415.0634560710358</v>
      </c>
      <c r="R520" s="10"/>
      <c r="S520" s="10"/>
    </row>
    <row r="521" spans="1:19" s="9" customFormat="1" ht="12.75">
      <c r="A521" s="171"/>
      <c r="B521" s="29" t="s">
        <v>338</v>
      </c>
      <c r="C521" s="83">
        <v>19</v>
      </c>
      <c r="D521" s="46">
        <v>1984</v>
      </c>
      <c r="E521" s="47">
        <f>+F521+G521+H521</f>
        <v>33.301227</v>
      </c>
      <c r="F521" s="84">
        <v>1.5147</v>
      </c>
      <c r="G521" s="84">
        <v>3.04</v>
      </c>
      <c r="H521" s="84">
        <v>28.746527</v>
      </c>
      <c r="I521" s="85">
        <v>1100.8</v>
      </c>
      <c r="J521" s="224">
        <v>28.746527</v>
      </c>
      <c r="K521" s="85">
        <v>1030.98</v>
      </c>
      <c r="L521" s="49">
        <f>+J521/K521</f>
        <v>0.027882720324351587</v>
      </c>
      <c r="M521" s="50">
        <v>306.508</v>
      </c>
      <c r="N521" s="50">
        <f>+L521*M521</f>
        <v>8.546276841176356</v>
      </c>
      <c r="O521" s="50">
        <f>+L521*60*1000</f>
        <v>1672.9632194610954</v>
      </c>
      <c r="P521" s="51">
        <f>+N521*60</f>
        <v>512.7766104705813</v>
      </c>
      <c r="R521" s="10"/>
      <c r="S521" s="10"/>
    </row>
    <row r="522" spans="1:19" s="9" customFormat="1" ht="12.75">
      <c r="A522" s="171"/>
      <c r="B522" s="29" t="s">
        <v>411</v>
      </c>
      <c r="C522" s="83">
        <v>16</v>
      </c>
      <c r="D522" s="46">
        <v>1988</v>
      </c>
      <c r="E522" s="47">
        <f>+F522+G522+H522</f>
        <v>28.718649999999997</v>
      </c>
      <c r="F522" s="84">
        <v>1.7850000000000001</v>
      </c>
      <c r="G522" s="84">
        <v>2.24</v>
      </c>
      <c r="H522" s="84">
        <v>24.693649999999998</v>
      </c>
      <c r="I522" s="85">
        <v>967.12</v>
      </c>
      <c r="J522" s="224">
        <v>24.693649999999998</v>
      </c>
      <c r="K522" s="85">
        <v>884.41</v>
      </c>
      <c r="L522" s="49">
        <f>+J522/K522</f>
        <v>0.027921043407469384</v>
      </c>
      <c r="M522" s="50">
        <v>306.508</v>
      </c>
      <c r="N522" s="50">
        <f>+L522*M522</f>
        <v>8.558023172736625</v>
      </c>
      <c r="O522" s="50">
        <f>+L522*60*1000</f>
        <v>1675.262604448163</v>
      </c>
      <c r="P522" s="51">
        <f>+N522*60</f>
        <v>513.4813903641975</v>
      </c>
      <c r="R522" s="10"/>
      <c r="S522" s="10"/>
    </row>
    <row r="523" spans="1:19" s="9" customFormat="1" ht="12.75">
      <c r="A523" s="171"/>
      <c r="B523" s="26" t="s">
        <v>287</v>
      </c>
      <c r="C523" s="46">
        <v>15</v>
      </c>
      <c r="D523" s="46">
        <v>1992</v>
      </c>
      <c r="E523" s="47">
        <v>28.2</v>
      </c>
      <c r="F523" s="47">
        <v>1.81408</v>
      </c>
      <c r="G523" s="47">
        <v>2.32</v>
      </c>
      <c r="H523" s="47">
        <v>24.06592</v>
      </c>
      <c r="I523" s="48">
        <v>861.65</v>
      </c>
      <c r="J523" s="47">
        <v>24.0659</v>
      </c>
      <c r="K523" s="48">
        <v>861.65</v>
      </c>
      <c r="L523" s="49">
        <v>0.02793001798874253</v>
      </c>
      <c r="M523" s="47">
        <v>238.165</v>
      </c>
      <c r="N523" s="50">
        <v>6.651952734288865</v>
      </c>
      <c r="O523" s="50">
        <v>1675.801079324552</v>
      </c>
      <c r="P523" s="51">
        <v>399.1171640573319</v>
      </c>
      <c r="R523" s="10"/>
      <c r="S523" s="10"/>
    </row>
    <row r="524" spans="1:19" s="9" customFormat="1" ht="12.75">
      <c r="A524" s="171"/>
      <c r="B524" s="26" t="s">
        <v>734</v>
      </c>
      <c r="C524" s="46">
        <v>45</v>
      </c>
      <c r="D524" s="46" t="s">
        <v>30</v>
      </c>
      <c r="E524" s="47">
        <v>76.51</v>
      </c>
      <c r="F524" s="278">
        <v>3.87</v>
      </c>
      <c r="G524" s="278">
        <v>7.34</v>
      </c>
      <c r="H524" s="278">
        <v>65.3</v>
      </c>
      <c r="I524" s="48">
        <v>2336.24</v>
      </c>
      <c r="J524" s="49">
        <v>65.3</v>
      </c>
      <c r="K524" s="48">
        <v>2336.24</v>
      </c>
      <c r="L524" s="125">
        <v>0.02795089545594631</v>
      </c>
      <c r="M524" s="163">
        <v>223.6</v>
      </c>
      <c r="N524" s="113">
        <v>6.249820223949595</v>
      </c>
      <c r="O524" s="113">
        <v>1677.0537273567784</v>
      </c>
      <c r="P524" s="114">
        <v>374.9892134369756</v>
      </c>
      <c r="R524" s="10"/>
      <c r="S524" s="10"/>
    </row>
    <row r="525" spans="1:19" s="9" customFormat="1" ht="12.75" customHeight="1">
      <c r="A525" s="171"/>
      <c r="B525" s="26" t="s">
        <v>56</v>
      </c>
      <c r="C525" s="46">
        <v>49</v>
      </c>
      <c r="D525" s="46">
        <v>1986</v>
      </c>
      <c r="E525" s="47">
        <v>95.92</v>
      </c>
      <c r="F525" s="47">
        <v>6.811356</v>
      </c>
      <c r="G525" s="47">
        <v>10.24</v>
      </c>
      <c r="H525" s="47">
        <v>78.868644</v>
      </c>
      <c r="I525" s="48">
        <v>2820.68</v>
      </c>
      <c r="J525" s="49">
        <v>78.868647</v>
      </c>
      <c r="K525" s="48">
        <v>2820.68</v>
      </c>
      <c r="L525" s="49">
        <f>J525/K525</f>
        <v>0.027960862983394074</v>
      </c>
      <c r="M525" s="46">
        <v>297.67900000000003</v>
      </c>
      <c r="N525" s="50">
        <f>L525*M525</f>
        <v>8.323361732033765</v>
      </c>
      <c r="O525" s="50">
        <f>L525*60*1000</f>
        <v>1677.6517790036444</v>
      </c>
      <c r="P525" s="51">
        <f>O525*M525/1000</f>
        <v>499.40170392202594</v>
      </c>
      <c r="R525" s="10"/>
      <c r="S525" s="10"/>
    </row>
    <row r="526" spans="1:19" s="9" customFormat="1" ht="12.75">
      <c r="A526" s="171"/>
      <c r="B526" s="26" t="s">
        <v>208</v>
      </c>
      <c r="C526" s="46">
        <v>24</v>
      </c>
      <c r="D526" s="46">
        <v>1968</v>
      </c>
      <c r="E526" s="47">
        <f>SUM(F526:H526)</f>
        <v>28.622</v>
      </c>
      <c r="F526" s="47"/>
      <c r="G526" s="47"/>
      <c r="H526" s="47">
        <v>28.622</v>
      </c>
      <c r="I526" s="48">
        <v>1023.47</v>
      </c>
      <c r="J526" s="47">
        <v>28.622</v>
      </c>
      <c r="K526" s="48">
        <v>1023.47</v>
      </c>
      <c r="L526" s="49">
        <f>J526/K526</f>
        <v>0.02796564628176693</v>
      </c>
      <c r="M526" s="50">
        <v>309.233</v>
      </c>
      <c r="N526" s="50">
        <f>L526*M526</f>
        <v>8.647900696649634</v>
      </c>
      <c r="O526" s="50">
        <f>L526*60*1000</f>
        <v>1677.9387769060156</v>
      </c>
      <c r="P526" s="51">
        <f>O526*M526/1000</f>
        <v>518.8740417989779</v>
      </c>
      <c r="Q526" s="11"/>
      <c r="R526" s="10"/>
      <c r="S526" s="10"/>
    </row>
    <row r="527" spans="1:19" s="9" customFormat="1" ht="12.75">
      <c r="A527" s="171"/>
      <c r="B527" s="26" t="s">
        <v>602</v>
      </c>
      <c r="C527" s="46">
        <v>6</v>
      </c>
      <c r="D527" s="46">
        <v>1934</v>
      </c>
      <c r="E527" s="47">
        <v>16.12</v>
      </c>
      <c r="F527" s="47">
        <v>0.5870916</v>
      </c>
      <c r="G527" s="47"/>
      <c r="H527" s="47">
        <f>E527-F527-G527</f>
        <v>15.5329084</v>
      </c>
      <c r="I527" s="48">
        <v>554.62</v>
      </c>
      <c r="J527" s="49">
        <f>H527</f>
        <v>15.5329084</v>
      </c>
      <c r="K527" s="48">
        <f>I527</f>
        <v>554.62</v>
      </c>
      <c r="L527" s="49">
        <f>J527/K527</f>
        <v>0.028006397894053587</v>
      </c>
      <c r="M527" s="50">
        <v>278.39</v>
      </c>
      <c r="N527" s="50">
        <f>L527*M527</f>
        <v>7.796701109725578</v>
      </c>
      <c r="O527" s="50">
        <f>L527*60*1000</f>
        <v>1680.3838736432153</v>
      </c>
      <c r="P527" s="51">
        <f>O527*M527/1000</f>
        <v>467.8020665835347</v>
      </c>
      <c r="Q527" s="11"/>
      <c r="R527" s="10"/>
      <c r="S527" s="10"/>
    </row>
    <row r="528" spans="1:19" s="9" customFormat="1" ht="12.75">
      <c r="A528" s="171"/>
      <c r="B528" s="26" t="s">
        <v>873</v>
      </c>
      <c r="C528" s="46">
        <v>22</v>
      </c>
      <c r="D528" s="46">
        <v>1985</v>
      </c>
      <c r="E528" s="47">
        <f>F528+G528+H528</f>
        <v>38.429001</v>
      </c>
      <c r="F528" s="47">
        <f>58.65*53.68/1000</f>
        <v>3.148332</v>
      </c>
      <c r="G528" s="47">
        <v>3.74</v>
      </c>
      <c r="H528" s="47">
        <v>31.540669</v>
      </c>
      <c r="I528" s="48">
        <v>1124.8</v>
      </c>
      <c r="J528" s="50">
        <f>H528</f>
        <v>31.540669</v>
      </c>
      <c r="K528" s="48">
        <f>I528</f>
        <v>1124.8</v>
      </c>
      <c r="L528" s="49">
        <f>J528/K528</f>
        <v>0.028041135312944526</v>
      </c>
      <c r="M528" s="50">
        <f>M527</f>
        <v>278.39</v>
      </c>
      <c r="N528" s="50">
        <f>L528*M528</f>
        <v>7.806371659770626</v>
      </c>
      <c r="O528" s="50">
        <f>L528*60*1000</f>
        <v>1682.4681187766716</v>
      </c>
      <c r="P528" s="51">
        <f>O528*M528/1000</f>
        <v>468.3822995862376</v>
      </c>
      <c r="R528" s="10"/>
      <c r="S528" s="10"/>
    </row>
    <row r="529" spans="1:19" s="9" customFormat="1" ht="12.75">
      <c r="A529" s="171"/>
      <c r="B529" s="26" t="s">
        <v>205</v>
      </c>
      <c r="C529" s="46">
        <v>54</v>
      </c>
      <c r="D529" s="46">
        <v>1992</v>
      </c>
      <c r="E529" s="47">
        <f>SUM(F529:H529)</f>
        <v>104.159</v>
      </c>
      <c r="F529" s="47">
        <v>4.72296</v>
      </c>
      <c r="G529" s="47">
        <v>8.42</v>
      </c>
      <c r="H529" s="47">
        <v>91.01604</v>
      </c>
      <c r="I529" s="48">
        <v>3243.5</v>
      </c>
      <c r="J529" s="47">
        <v>91.01604</v>
      </c>
      <c r="K529" s="48">
        <v>3243.5</v>
      </c>
      <c r="L529" s="49">
        <f>J529/K529</f>
        <v>0.028061057499614614</v>
      </c>
      <c r="M529" s="50">
        <v>309.233</v>
      </c>
      <c r="N529" s="50">
        <f>L529*M529</f>
        <v>8.677404993778326</v>
      </c>
      <c r="O529" s="50">
        <f>L529*60*1000</f>
        <v>1683.6634499768768</v>
      </c>
      <c r="P529" s="51">
        <f>O529*M529/1000</f>
        <v>520.6442996266995</v>
      </c>
      <c r="Q529" s="11"/>
      <c r="R529" s="10"/>
      <c r="S529" s="10"/>
    </row>
    <row r="530" spans="1:19" s="9" customFormat="1" ht="12.75">
      <c r="A530" s="171"/>
      <c r="B530" s="287" t="s">
        <v>314</v>
      </c>
      <c r="C530" s="288">
        <v>108</v>
      </c>
      <c r="D530" s="281" t="s">
        <v>301</v>
      </c>
      <c r="E530" s="282">
        <v>96.22</v>
      </c>
      <c r="F530" s="282">
        <v>6.98</v>
      </c>
      <c r="G530" s="283">
        <v>17.2</v>
      </c>
      <c r="H530" s="283">
        <v>72.03</v>
      </c>
      <c r="I530" s="284">
        <v>2563.58</v>
      </c>
      <c r="J530" s="285">
        <v>71.49</v>
      </c>
      <c r="K530" s="280">
        <v>2544.13</v>
      </c>
      <c r="L530" s="49">
        <f>J530/K530</f>
        <v>0.028099979167731205</v>
      </c>
      <c r="M530" s="286">
        <v>249.3</v>
      </c>
      <c r="N530" s="50">
        <f>L530*M530</f>
        <v>7.0053248065153895</v>
      </c>
      <c r="O530" s="50">
        <f>L530*60*1000</f>
        <v>1685.9987500638722</v>
      </c>
      <c r="P530" s="51">
        <f>O530*M530/1000</f>
        <v>420.31948839092337</v>
      </c>
      <c r="Q530" s="11"/>
      <c r="R530" s="10"/>
      <c r="S530" s="10"/>
    </row>
    <row r="531" spans="1:19" s="9" customFormat="1" ht="12.75">
      <c r="A531" s="171"/>
      <c r="B531" s="31" t="s">
        <v>430</v>
      </c>
      <c r="C531" s="90">
        <v>12</v>
      </c>
      <c r="D531" s="90">
        <v>1980</v>
      </c>
      <c r="E531" s="47">
        <v>17.098</v>
      </c>
      <c r="F531" s="47">
        <v>0.612</v>
      </c>
      <c r="G531" s="47">
        <v>1.76</v>
      </c>
      <c r="H531" s="47">
        <v>14.726</v>
      </c>
      <c r="I531" s="48">
        <v>584.73</v>
      </c>
      <c r="J531" s="49">
        <v>14.726</v>
      </c>
      <c r="K531" s="48">
        <v>523.49</v>
      </c>
      <c r="L531" s="49">
        <f>J531/K531</f>
        <v>0.02813043229097022</v>
      </c>
      <c r="M531" s="50">
        <v>336.265</v>
      </c>
      <c r="N531" s="50">
        <f>L531*M531</f>
        <v>9.4592798143231</v>
      </c>
      <c r="O531" s="50">
        <f>L531*60*1000</f>
        <v>1687.8259374582133</v>
      </c>
      <c r="P531" s="51">
        <f>O531*M531/1000</f>
        <v>567.5567888593861</v>
      </c>
      <c r="Q531" s="11"/>
      <c r="R531" s="10"/>
      <c r="S531" s="10"/>
    </row>
    <row r="532" spans="1:19" s="9" customFormat="1" ht="12.75">
      <c r="A532" s="171"/>
      <c r="B532" s="29" t="s">
        <v>642</v>
      </c>
      <c r="C532" s="83">
        <v>12</v>
      </c>
      <c r="D532" s="46">
        <v>1993</v>
      </c>
      <c r="E532" s="47">
        <f>+F532+G532+H532</f>
        <v>22.878003</v>
      </c>
      <c r="F532" s="84">
        <v>0.9690000000000001</v>
      </c>
      <c r="G532" s="84">
        <v>1.92</v>
      </c>
      <c r="H532" s="84">
        <v>19.989003</v>
      </c>
      <c r="I532" s="85">
        <v>709.27</v>
      </c>
      <c r="J532" s="224">
        <v>19.989003</v>
      </c>
      <c r="K532" s="85">
        <v>709.27</v>
      </c>
      <c r="L532" s="49">
        <f>+J532/K532</f>
        <v>0.028182501727127895</v>
      </c>
      <c r="M532" s="50">
        <v>306.508</v>
      </c>
      <c r="N532" s="50">
        <f>+L532*M532</f>
        <v>8.638162239378516</v>
      </c>
      <c r="O532" s="50">
        <f>+L532*60*1000</f>
        <v>1690.9501036276738</v>
      </c>
      <c r="P532" s="51">
        <f>+N532*60</f>
        <v>518.289734362711</v>
      </c>
      <c r="Q532" s="11"/>
      <c r="R532" s="10"/>
      <c r="S532" s="10"/>
    </row>
    <row r="533" spans="1:19" s="9" customFormat="1" ht="12.75">
      <c r="A533" s="171"/>
      <c r="B533" s="26" t="s">
        <v>735</v>
      </c>
      <c r="C533" s="46">
        <v>20</v>
      </c>
      <c r="D533" s="46" t="s">
        <v>30</v>
      </c>
      <c r="E533" s="47">
        <v>34.7</v>
      </c>
      <c r="F533" s="47">
        <v>1.54</v>
      </c>
      <c r="G533" s="47">
        <v>3.26</v>
      </c>
      <c r="H533" s="47">
        <v>29.9</v>
      </c>
      <c r="I533" s="48">
        <v>1055.4</v>
      </c>
      <c r="J533" s="49">
        <v>29.9</v>
      </c>
      <c r="K533" s="48">
        <v>1055.4</v>
      </c>
      <c r="L533" s="125">
        <v>0.028330490809171875</v>
      </c>
      <c r="M533" s="163">
        <v>223.6</v>
      </c>
      <c r="N533" s="113">
        <v>6.334697744930831</v>
      </c>
      <c r="O533" s="113">
        <v>1699.8294485503125</v>
      </c>
      <c r="P533" s="114">
        <v>380.08186469584984</v>
      </c>
      <c r="Q533" s="11"/>
      <c r="R533" s="10"/>
      <c r="S533" s="10"/>
    </row>
    <row r="534" spans="1:19" s="9" customFormat="1" ht="12.75">
      <c r="A534" s="171"/>
      <c r="B534" s="31" t="s">
        <v>907</v>
      </c>
      <c r="C534" s="90">
        <v>7</v>
      </c>
      <c r="D534" s="90" t="s">
        <v>30</v>
      </c>
      <c r="E534" s="109">
        <v>12.89</v>
      </c>
      <c r="F534" s="109">
        <v>0.7905</v>
      </c>
      <c r="G534" s="109">
        <v>1.12</v>
      </c>
      <c r="H534" s="109">
        <v>10.979500000000002</v>
      </c>
      <c r="I534" s="163"/>
      <c r="J534" s="240">
        <v>10.979500000000002</v>
      </c>
      <c r="K534" s="110">
        <v>387.52</v>
      </c>
      <c r="L534" s="125">
        <v>0.02833273121387284</v>
      </c>
      <c r="M534" s="112">
        <v>341.6</v>
      </c>
      <c r="N534" s="113">
        <v>9.678460982658963</v>
      </c>
      <c r="O534" s="113">
        <v>1699.9638728323703</v>
      </c>
      <c r="P534" s="114">
        <v>580.7076589595378</v>
      </c>
      <c r="R534" s="10"/>
      <c r="S534" s="10"/>
    </row>
    <row r="535" spans="1:19" s="9" customFormat="1" ht="12.75" customHeight="1">
      <c r="A535" s="171"/>
      <c r="B535" s="26" t="s">
        <v>853</v>
      </c>
      <c r="C535" s="46">
        <v>30</v>
      </c>
      <c r="D535" s="46">
        <v>1987</v>
      </c>
      <c r="E535" s="47">
        <v>63.79</v>
      </c>
      <c r="F535" s="47">
        <v>3.315</v>
      </c>
      <c r="G535" s="47">
        <v>4.8</v>
      </c>
      <c r="H535" s="47">
        <v>55.674999</v>
      </c>
      <c r="I535" s="48">
        <v>1965</v>
      </c>
      <c r="J535" s="49">
        <v>55.7</v>
      </c>
      <c r="K535" s="48">
        <v>1965</v>
      </c>
      <c r="L535" s="49">
        <v>0.028346055979643767</v>
      </c>
      <c r="M535" s="50">
        <v>236.31</v>
      </c>
      <c r="N535" s="50">
        <v>6.698456488549619</v>
      </c>
      <c r="O535" s="50">
        <v>1700.7633587786258</v>
      </c>
      <c r="P535" s="51">
        <v>401.9073893129771</v>
      </c>
      <c r="R535" s="10"/>
      <c r="S535" s="10"/>
    </row>
    <row r="536" spans="1:19" s="9" customFormat="1" ht="12.75">
      <c r="A536" s="171"/>
      <c r="B536" s="29" t="s">
        <v>643</v>
      </c>
      <c r="C536" s="83">
        <v>15</v>
      </c>
      <c r="D536" s="46">
        <v>1996</v>
      </c>
      <c r="E536" s="47">
        <f>+F536+G536+H536</f>
        <v>29.126999</v>
      </c>
      <c r="F536" s="84">
        <v>1.98542</v>
      </c>
      <c r="G536" s="84">
        <v>2.4</v>
      </c>
      <c r="H536" s="84">
        <v>24.741579</v>
      </c>
      <c r="I536" s="85">
        <v>871.63</v>
      </c>
      <c r="J536" s="224">
        <v>24.741579</v>
      </c>
      <c r="K536" s="85">
        <v>871.63</v>
      </c>
      <c r="L536" s="49">
        <f>+J536/K536</f>
        <v>0.02838541468283561</v>
      </c>
      <c r="M536" s="50">
        <v>306.508</v>
      </c>
      <c r="N536" s="50">
        <f>+L536*M536</f>
        <v>8.700356683606577</v>
      </c>
      <c r="O536" s="50">
        <f>+L536*60*1000</f>
        <v>1703.1248809701365</v>
      </c>
      <c r="P536" s="51">
        <f>+N536*60</f>
        <v>522.0214010163946</v>
      </c>
      <c r="Q536" s="11"/>
      <c r="R536" s="10"/>
      <c r="S536" s="10"/>
    </row>
    <row r="537" spans="1:19" s="9" customFormat="1" ht="12.75">
      <c r="A537" s="171"/>
      <c r="B537" s="26" t="s">
        <v>494</v>
      </c>
      <c r="C537" s="46">
        <v>29</v>
      </c>
      <c r="D537" s="46" t="s">
        <v>30</v>
      </c>
      <c r="E537" s="47">
        <f>F537+G537+H537</f>
        <v>37.4</v>
      </c>
      <c r="F537" s="47">
        <v>0.502452</v>
      </c>
      <c r="G537" s="47">
        <v>0.28</v>
      </c>
      <c r="H537" s="47">
        <v>36.617548</v>
      </c>
      <c r="I537" s="48">
        <v>1288.78</v>
      </c>
      <c r="J537" s="49">
        <v>36.617548</v>
      </c>
      <c r="K537" s="48">
        <v>1288.78</v>
      </c>
      <c r="L537" s="49">
        <f>J537/K537</f>
        <v>0.028412566923757352</v>
      </c>
      <c r="M537" s="50">
        <v>224.9</v>
      </c>
      <c r="N537" s="50">
        <f>L537*M537</f>
        <v>6.389986301153028</v>
      </c>
      <c r="O537" s="50">
        <f>L537*60*1000</f>
        <v>1704.7540154254411</v>
      </c>
      <c r="P537" s="51">
        <f>O537*M537/1000</f>
        <v>383.39917806918174</v>
      </c>
      <c r="R537" s="10"/>
      <c r="S537" s="10"/>
    </row>
    <row r="538" spans="1:19" s="9" customFormat="1" ht="12.75">
      <c r="A538" s="171"/>
      <c r="B538" s="29" t="s">
        <v>413</v>
      </c>
      <c r="C538" s="83">
        <v>8</v>
      </c>
      <c r="D538" s="46">
        <v>1970</v>
      </c>
      <c r="E538" s="47">
        <f>+F538+G538+H538</f>
        <v>11.303001</v>
      </c>
      <c r="F538" s="84">
        <v>0</v>
      </c>
      <c r="G538" s="84">
        <v>0</v>
      </c>
      <c r="H538" s="84">
        <v>11.303001</v>
      </c>
      <c r="I538" s="85">
        <v>397.79</v>
      </c>
      <c r="J538" s="224">
        <v>11.303001</v>
      </c>
      <c r="K538" s="85">
        <v>397.79</v>
      </c>
      <c r="L538" s="49">
        <f>+J538/K538</f>
        <v>0.0284144925714573</v>
      </c>
      <c r="M538" s="50">
        <v>306.508</v>
      </c>
      <c r="N538" s="50">
        <f>+L538*M538</f>
        <v>8.709269289092234</v>
      </c>
      <c r="O538" s="50">
        <f>+L538*60*1000</f>
        <v>1704.8695542874382</v>
      </c>
      <c r="P538" s="51">
        <f>+N538*60</f>
        <v>522.5561573455341</v>
      </c>
      <c r="R538" s="10"/>
      <c r="S538" s="10"/>
    </row>
    <row r="539" spans="1:19" s="9" customFormat="1" ht="12.75">
      <c r="A539" s="171"/>
      <c r="B539" s="287" t="s">
        <v>313</v>
      </c>
      <c r="C539" s="288">
        <v>20</v>
      </c>
      <c r="D539" s="281" t="s">
        <v>301</v>
      </c>
      <c r="E539" s="282">
        <v>42.6</v>
      </c>
      <c r="F539" s="282">
        <v>4.04</v>
      </c>
      <c r="G539" s="283">
        <v>3.2</v>
      </c>
      <c r="H539" s="283">
        <v>35.36</v>
      </c>
      <c r="I539" s="284">
        <v>1234.69</v>
      </c>
      <c r="J539" s="285">
        <v>35.36</v>
      </c>
      <c r="K539" s="280">
        <v>1234.69</v>
      </c>
      <c r="L539" s="49">
        <f>J539/K539</f>
        <v>0.0286387676258818</v>
      </c>
      <c r="M539" s="286">
        <v>249.3</v>
      </c>
      <c r="N539" s="50">
        <f>L539*M539</f>
        <v>7.1396447691323335</v>
      </c>
      <c r="O539" s="50">
        <f>L539*60*1000</f>
        <v>1718.326057552908</v>
      </c>
      <c r="P539" s="51">
        <f>O539*M539/1000</f>
        <v>428.37868614794</v>
      </c>
      <c r="R539" s="10"/>
      <c r="S539" s="10"/>
    </row>
    <row r="540" spans="1:19" s="9" customFormat="1" ht="12.75">
      <c r="A540" s="171"/>
      <c r="B540" s="29" t="s">
        <v>414</v>
      </c>
      <c r="C540" s="83">
        <v>21</v>
      </c>
      <c r="D540" s="46">
        <v>1984</v>
      </c>
      <c r="E540" s="47">
        <f>+F540+G540+H540</f>
        <v>36.881</v>
      </c>
      <c r="F540" s="84">
        <v>1.989</v>
      </c>
      <c r="G540" s="84">
        <v>3.2</v>
      </c>
      <c r="H540" s="84">
        <v>31.692</v>
      </c>
      <c r="I540" s="85">
        <v>1105.8500000000001</v>
      </c>
      <c r="J540" s="224">
        <v>31.692</v>
      </c>
      <c r="K540" s="85">
        <v>1105.8500000000001</v>
      </c>
      <c r="L540" s="49">
        <f>+J540/K540</f>
        <v>0.02865849798797305</v>
      </c>
      <c r="M540" s="50">
        <v>306.508</v>
      </c>
      <c r="N540" s="50">
        <f>+L540*M540</f>
        <v>8.784058901297643</v>
      </c>
      <c r="O540" s="50">
        <f>+L540*60*1000</f>
        <v>1719.5098792783829</v>
      </c>
      <c r="P540" s="51">
        <f>+N540*60</f>
        <v>527.0435340778586</v>
      </c>
      <c r="R540" s="10"/>
      <c r="S540" s="10"/>
    </row>
    <row r="541" spans="1:19" s="9" customFormat="1" ht="12.75">
      <c r="A541" s="171"/>
      <c r="B541" s="29" t="s">
        <v>644</v>
      </c>
      <c r="C541" s="83">
        <v>20</v>
      </c>
      <c r="D541" s="46">
        <v>1979</v>
      </c>
      <c r="E541" s="47">
        <f>+F541+G541+H541</f>
        <v>33.318703</v>
      </c>
      <c r="F541" s="84">
        <v>1.6098</v>
      </c>
      <c r="G541" s="84">
        <v>3.12</v>
      </c>
      <c r="H541" s="84">
        <v>28.588903000000002</v>
      </c>
      <c r="I541" s="85">
        <v>1059.35</v>
      </c>
      <c r="J541" s="224">
        <v>28.588903000000002</v>
      </c>
      <c r="K541" s="85">
        <v>996.14</v>
      </c>
      <c r="L541" s="49">
        <f>+J541/K541</f>
        <v>0.028699683779388443</v>
      </c>
      <c r="M541" s="50">
        <v>306.508</v>
      </c>
      <c r="N541" s="50">
        <f>+L541*M541</f>
        <v>8.796682675852793</v>
      </c>
      <c r="O541" s="50">
        <f>+L541*60*1000</f>
        <v>1721.9810267633068</v>
      </c>
      <c r="P541" s="51">
        <f>+N541*60</f>
        <v>527.8009605511676</v>
      </c>
      <c r="R541" s="10"/>
      <c r="S541" s="10"/>
    </row>
    <row r="542" spans="1:19" s="9" customFormat="1" ht="12.75">
      <c r="A542" s="171"/>
      <c r="B542" s="26" t="s">
        <v>84</v>
      </c>
      <c r="C542" s="46">
        <v>47</v>
      </c>
      <c r="D542" s="46">
        <v>1981</v>
      </c>
      <c r="E542" s="47">
        <v>105.8</v>
      </c>
      <c r="F542" s="47">
        <v>7.84</v>
      </c>
      <c r="G542" s="47">
        <f>E542-H542-F542</f>
        <v>12.379999999999999</v>
      </c>
      <c r="H542" s="47">
        <v>85.58</v>
      </c>
      <c r="I542" s="48">
        <v>2980.6</v>
      </c>
      <c r="J542" s="49">
        <f>H542/I542*K542</f>
        <v>81.9450177816547</v>
      </c>
      <c r="K542" s="46">
        <v>2854</v>
      </c>
      <c r="L542" s="49">
        <f>J542/K542</f>
        <v>0.028712339797356237</v>
      </c>
      <c r="M542" s="50">
        <v>316.7540000000001</v>
      </c>
      <c r="N542" s="50">
        <f>L542*M542</f>
        <v>9.094748480171779</v>
      </c>
      <c r="O542" s="50">
        <f>L542*60*1000</f>
        <v>1722.7403878413743</v>
      </c>
      <c r="P542" s="51">
        <f>O542*M542/1000</f>
        <v>545.6849088103068</v>
      </c>
      <c r="Q542" s="11"/>
      <c r="R542" s="10"/>
      <c r="S542" s="10"/>
    </row>
    <row r="543" spans="1:19" s="9" customFormat="1" ht="12.75">
      <c r="A543" s="171"/>
      <c r="B543" s="26" t="s">
        <v>297</v>
      </c>
      <c r="C543" s="46">
        <v>10</v>
      </c>
      <c r="D543" s="46" t="s">
        <v>774</v>
      </c>
      <c r="E543" s="47">
        <v>12.875</v>
      </c>
      <c r="F543" s="47">
        <v>1.303</v>
      </c>
      <c r="G543" s="47">
        <v>0.08</v>
      </c>
      <c r="H543" s="47">
        <v>11.492</v>
      </c>
      <c r="I543" s="148"/>
      <c r="J543" s="47">
        <v>11.492</v>
      </c>
      <c r="K543" s="48">
        <v>400.21</v>
      </c>
      <c r="L543" s="49">
        <v>0.028714924664551115</v>
      </c>
      <c r="M543" s="50">
        <v>245.9</v>
      </c>
      <c r="N543" s="50">
        <v>7.060999975013119</v>
      </c>
      <c r="O543" s="50">
        <v>1722.895479873067</v>
      </c>
      <c r="P543" s="51">
        <v>423.6599985007872</v>
      </c>
      <c r="Q543" s="11"/>
      <c r="R543" s="10"/>
      <c r="S543" s="10"/>
    </row>
    <row r="544" spans="1:19" s="9" customFormat="1" ht="12.75">
      <c r="A544" s="171"/>
      <c r="B544" s="26" t="s">
        <v>736</v>
      </c>
      <c r="C544" s="46">
        <v>20</v>
      </c>
      <c r="D544" s="46" t="s">
        <v>30</v>
      </c>
      <c r="E544" s="47">
        <v>34.9</v>
      </c>
      <c r="F544" s="47">
        <v>1.68</v>
      </c>
      <c r="G544" s="47">
        <v>3.26</v>
      </c>
      <c r="H544" s="47">
        <v>29.96</v>
      </c>
      <c r="I544" s="48">
        <v>1042.41</v>
      </c>
      <c r="J544" s="49">
        <v>29.96</v>
      </c>
      <c r="K544" s="48">
        <v>1042.41</v>
      </c>
      <c r="L544" s="125">
        <v>0.028741090357920586</v>
      </c>
      <c r="M544" s="163">
        <v>223.6</v>
      </c>
      <c r="N544" s="113">
        <v>6.426507804031043</v>
      </c>
      <c r="O544" s="113">
        <v>1724.465421475235</v>
      </c>
      <c r="P544" s="114">
        <v>385.59046824186254</v>
      </c>
      <c r="R544" s="10"/>
      <c r="S544" s="10"/>
    </row>
    <row r="545" spans="1:16" s="9" customFormat="1" ht="12.75" customHeight="1">
      <c r="A545" s="171"/>
      <c r="B545" s="279" t="s">
        <v>616</v>
      </c>
      <c r="C545" s="280">
        <v>108</v>
      </c>
      <c r="D545" s="281" t="s">
        <v>30</v>
      </c>
      <c r="E545" s="282">
        <v>98.36</v>
      </c>
      <c r="F545" s="282">
        <v>6.51</v>
      </c>
      <c r="G545" s="283">
        <v>17.28</v>
      </c>
      <c r="H545" s="283">
        <v>74.57</v>
      </c>
      <c r="I545" s="284">
        <v>2582.45</v>
      </c>
      <c r="J545" s="285">
        <v>74.57</v>
      </c>
      <c r="K545" s="280">
        <v>2582.45</v>
      </c>
      <c r="L545" s="49">
        <f>J545/K545</f>
        <v>0.02887568007125017</v>
      </c>
      <c r="M545" s="286">
        <v>249.3</v>
      </c>
      <c r="N545" s="50">
        <f>L545*M545</f>
        <v>7.198707041762668</v>
      </c>
      <c r="O545" s="50">
        <f>L545*60*1000</f>
        <v>1732.54080427501</v>
      </c>
      <c r="P545" s="51">
        <f>O545*M545/1000</f>
        <v>431.92242250576004</v>
      </c>
    </row>
    <row r="546" spans="1:19" s="9" customFormat="1" ht="12.75" customHeight="1">
      <c r="A546" s="171"/>
      <c r="B546" s="26" t="s">
        <v>49</v>
      </c>
      <c r="C546" s="46">
        <v>38</v>
      </c>
      <c r="D546" s="46" t="s">
        <v>30</v>
      </c>
      <c r="E546" s="47">
        <v>76.129</v>
      </c>
      <c r="F546" s="47">
        <v>4.348671</v>
      </c>
      <c r="G546" s="47">
        <v>6</v>
      </c>
      <c r="H546" s="47">
        <v>65.78033</v>
      </c>
      <c r="I546" s="48">
        <v>2277.52</v>
      </c>
      <c r="J546" s="49">
        <v>65.780327</v>
      </c>
      <c r="K546" s="48">
        <v>2277.52</v>
      </c>
      <c r="L546" s="49">
        <f>J546/K546</f>
        <v>0.028882436597702763</v>
      </c>
      <c r="M546" s="46">
        <v>297.67900000000003</v>
      </c>
      <c r="N546" s="50">
        <f>L546*M546</f>
        <v>8.597694843967561</v>
      </c>
      <c r="O546" s="50">
        <f>L546*60*1000</f>
        <v>1732.9461958621657</v>
      </c>
      <c r="P546" s="51">
        <f>O546*M546/1000</f>
        <v>515.8616906380537</v>
      </c>
      <c r="R546" s="10"/>
      <c r="S546" s="10"/>
    </row>
    <row r="547" spans="1:19" s="9" customFormat="1" ht="12.75" customHeight="1">
      <c r="A547" s="171"/>
      <c r="B547" s="26" t="s">
        <v>391</v>
      </c>
      <c r="C547" s="46">
        <v>40</v>
      </c>
      <c r="D547" s="46">
        <v>1983</v>
      </c>
      <c r="E547" s="47">
        <v>67.1</v>
      </c>
      <c r="F547" s="47">
        <v>3.162</v>
      </c>
      <c r="G547" s="47">
        <v>6.4</v>
      </c>
      <c r="H547" s="47">
        <v>57.538</v>
      </c>
      <c r="I547" s="48">
        <v>1992</v>
      </c>
      <c r="J547" s="49">
        <v>57.538</v>
      </c>
      <c r="K547" s="48">
        <v>1992</v>
      </c>
      <c r="L547" s="49">
        <v>0.02888453815261044</v>
      </c>
      <c r="M547" s="50">
        <v>222.8</v>
      </c>
      <c r="N547" s="50">
        <v>6.435475100401606</v>
      </c>
      <c r="O547" s="50">
        <v>1733.0722891566263</v>
      </c>
      <c r="P547" s="51">
        <v>386.12850602409634</v>
      </c>
      <c r="R547" s="10"/>
      <c r="S547" s="10"/>
    </row>
    <row r="548" spans="1:19" s="9" customFormat="1" ht="12.75" customHeight="1">
      <c r="A548" s="171"/>
      <c r="B548" s="26" t="s">
        <v>657</v>
      </c>
      <c r="C548" s="46">
        <v>28</v>
      </c>
      <c r="D548" s="46">
        <v>1963</v>
      </c>
      <c r="E548" s="47">
        <v>37.255998</v>
      </c>
      <c r="F548" s="47">
        <v>1.989</v>
      </c>
      <c r="G548" s="47">
        <v>0</v>
      </c>
      <c r="H548" s="47">
        <v>35.266998</v>
      </c>
      <c r="I548" s="48">
        <v>1271.76</v>
      </c>
      <c r="J548" s="49">
        <v>21.136222</v>
      </c>
      <c r="K548" s="48">
        <v>731.33</v>
      </c>
      <c r="L548" s="49">
        <f>J548/K548</f>
        <v>0.028901073386843147</v>
      </c>
      <c r="M548" s="50">
        <v>249</v>
      </c>
      <c r="N548" s="50">
        <f>L548*M548</f>
        <v>7.196367273323943</v>
      </c>
      <c r="O548" s="50">
        <f>L548*60*1000</f>
        <v>1734.0644032105888</v>
      </c>
      <c r="P548" s="51">
        <f>O548*M548/1000</f>
        <v>431.7820363994366</v>
      </c>
      <c r="R548" s="10"/>
      <c r="S548" s="10"/>
    </row>
    <row r="549" spans="1:19" s="9" customFormat="1" ht="12.75" customHeight="1">
      <c r="A549" s="171"/>
      <c r="B549" s="26" t="s">
        <v>241</v>
      </c>
      <c r="C549" s="46">
        <v>101</v>
      </c>
      <c r="D549" s="46" t="s">
        <v>30</v>
      </c>
      <c r="E549" s="47">
        <f>F549+G549+H549</f>
        <v>98.28</v>
      </c>
      <c r="F549" s="47">
        <v>2.295</v>
      </c>
      <c r="G549" s="47">
        <v>0.84</v>
      </c>
      <c r="H549" s="47">
        <v>95.145</v>
      </c>
      <c r="I549" s="48">
        <v>3289.75</v>
      </c>
      <c r="J549" s="49">
        <v>95.145</v>
      </c>
      <c r="K549" s="48">
        <v>3289.75</v>
      </c>
      <c r="L549" s="49">
        <f>J549/K549</f>
        <v>0.028921650581351165</v>
      </c>
      <c r="M549" s="50">
        <v>224.9</v>
      </c>
      <c r="N549" s="50">
        <f>L549*M549</f>
        <v>6.504479215745877</v>
      </c>
      <c r="O549" s="50">
        <f>L549*60*1000</f>
        <v>1735.29903488107</v>
      </c>
      <c r="P549" s="51">
        <f>O549*M549/1000</f>
        <v>390.26875294475263</v>
      </c>
      <c r="R549" s="10"/>
      <c r="S549" s="10"/>
    </row>
    <row r="550" spans="1:19" s="9" customFormat="1" ht="12.75" customHeight="1">
      <c r="A550" s="171"/>
      <c r="B550" s="26" t="s">
        <v>826</v>
      </c>
      <c r="C550" s="46">
        <v>40</v>
      </c>
      <c r="D550" s="46" t="s">
        <v>30</v>
      </c>
      <c r="E550" s="47">
        <f>F550+G550+H550</f>
        <v>65.229</v>
      </c>
      <c r="F550" s="47">
        <v>2.674</v>
      </c>
      <c r="G550" s="47">
        <v>6.4</v>
      </c>
      <c r="H550" s="47">
        <v>56.155</v>
      </c>
      <c r="I550" s="48">
        <v>1935.84</v>
      </c>
      <c r="J550" s="49">
        <v>54.303</v>
      </c>
      <c r="K550" s="48">
        <v>1871.86</v>
      </c>
      <c r="L550" s="49">
        <f>J550/K550</f>
        <v>0.029010182385434808</v>
      </c>
      <c r="M550" s="50">
        <v>343.02</v>
      </c>
      <c r="N550" s="50">
        <f>L550*M550</f>
        <v>9.951072761851847</v>
      </c>
      <c r="O550" s="50">
        <f>L550*60*1000</f>
        <v>1740.6109431260886</v>
      </c>
      <c r="P550" s="51">
        <f>O550*M550/1000</f>
        <v>597.0643657111109</v>
      </c>
      <c r="R550" s="10"/>
      <c r="S550" s="10"/>
    </row>
    <row r="551" spans="1:19" s="9" customFormat="1" ht="12.75" customHeight="1">
      <c r="A551" s="171"/>
      <c r="B551" s="31" t="s">
        <v>908</v>
      </c>
      <c r="C551" s="90">
        <v>9</v>
      </c>
      <c r="D551" s="90" t="s">
        <v>30</v>
      </c>
      <c r="E551" s="109">
        <v>17.443</v>
      </c>
      <c r="F551" s="109">
        <v>1.02</v>
      </c>
      <c r="G551" s="109">
        <v>1.44</v>
      </c>
      <c r="H551" s="109">
        <v>14.983000000000002</v>
      </c>
      <c r="I551" s="163"/>
      <c r="J551" s="240">
        <v>14.983000000000002</v>
      </c>
      <c r="K551" s="110">
        <v>515.76</v>
      </c>
      <c r="L551" s="125">
        <v>0.02905033348844424</v>
      </c>
      <c r="M551" s="112">
        <v>341.6</v>
      </c>
      <c r="N551" s="113">
        <v>9.923593919652554</v>
      </c>
      <c r="O551" s="113">
        <v>1743.0200093066546</v>
      </c>
      <c r="P551" s="114">
        <v>595.4156351791532</v>
      </c>
      <c r="R551" s="10"/>
      <c r="S551" s="10"/>
    </row>
    <row r="552" spans="1:19" s="9" customFormat="1" ht="12.75" customHeight="1">
      <c r="A552" s="171"/>
      <c r="B552" s="26" t="s">
        <v>827</v>
      </c>
      <c r="C552" s="46">
        <v>22</v>
      </c>
      <c r="D552" s="46" t="s">
        <v>30</v>
      </c>
      <c r="E552" s="47">
        <f>F552+G552+H552</f>
        <v>40.28</v>
      </c>
      <c r="F552" s="47">
        <v>1.66</v>
      </c>
      <c r="G552" s="47">
        <v>3.52</v>
      </c>
      <c r="H552" s="47">
        <v>35.1</v>
      </c>
      <c r="I552" s="48">
        <v>1205.61</v>
      </c>
      <c r="J552" s="49">
        <f>H552</f>
        <v>35.1</v>
      </c>
      <c r="K552" s="48">
        <f>I552</f>
        <v>1205.61</v>
      </c>
      <c r="L552" s="49">
        <f>J552/K552</f>
        <v>0.029113892552317916</v>
      </c>
      <c r="M552" s="50">
        <v>343.02</v>
      </c>
      <c r="N552" s="50">
        <f>L552*M552</f>
        <v>9.986647423296091</v>
      </c>
      <c r="O552" s="50">
        <f>L552*60*1000</f>
        <v>1746.833553139075</v>
      </c>
      <c r="P552" s="51">
        <f>O552*M552/1000</f>
        <v>599.1988453977655</v>
      </c>
      <c r="R552" s="10"/>
      <c r="S552" s="10"/>
    </row>
    <row r="553" spans="1:19" s="9" customFormat="1" ht="12.75" customHeight="1">
      <c r="A553" s="171"/>
      <c r="B553" s="29" t="s">
        <v>645</v>
      </c>
      <c r="C553" s="83">
        <v>20</v>
      </c>
      <c r="D553" s="46">
        <v>1987</v>
      </c>
      <c r="E553" s="47">
        <f>+F553+G553+H553</f>
        <v>37.404900000000005</v>
      </c>
      <c r="F553" s="84">
        <v>1.781512</v>
      </c>
      <c r="G553" s="84">
        <v>3.2</v>
      </c>
      <c r="H553" s="84">
        <v>32.423388</v>
      </c>
      <c r="I553" s="85">
        <v>1112.57</v>
      </c>
      <c r="J553" s="224">
        <v>32.423388</v>
      </c>
      <c r="K553" s="85">
        <v>1112.57</v>
      </c>
      <c r="L553" s="49">
        <f>+J553/K553</f>
        <v>0.02914278472365784</v>
      </c>
      <c r="M553" s="50">
        <v>306.508</v>
      </c>
      <c r="N553" s="50">
        <f>+L553*M553</f>
        <v>8.932496660078916</v>
      </c>
      <c r="O553" s="50">
        <f>+L553*60*1000</f>
        <v>1748.5670834194705</v>
      </c>
      <c r="P553" s="51">
        <f>+N553*60</f>
        <v>535.949799604735</v>
      </c>
      <c r="R553" s="10"/>
      <c r="S553" s="10"/>
    </row>
    <row r="554" spans="1:19" s="9" customFormat="1" ht="12.75" customHeight="1">
      <c r="A554" s="171"/>
      <c r="B554" s="26" t="s">
        <v>603</v>
      </c>
      <c r="C554" s="46">
        <v>48</v>
      </c>
      <c r="D554" s="46">
        <v>1960</v>
      </c>
      <c r="E554" s="47">
        <v>62.51776</v>
      </c>
      <c r="F554" s="47">
        <v>5.61836</v>
      </c>
      <c r="G554" s="47">
        <v>0.48</v>
      </c>
      <c r="H554" s="47">
        <f>E554-F554-G554</f>
        <v>56.4194</v>
      </c>
      <c r="I554" s="48">
        <v>1935.67</v>
      </c>
      <c r="J554" s="49">
        <f>H554</f>
        <v>56.4194</v>
      </c>
      <c r="K554" s="48">
        <f>I554</f>
        <v>1935.67</v>
      </c>
      <c r="L554" s="49">
        <f>J554/K554</f>
        <v>0.029147220342310414</v>
      </c>
      <c r="M554" s="50">
        <v>278.39</v>
      </c>
      <c r="N554" s="50">
        <f>L554*M554</f>
        <v>8.114294671095795</v>
      </c>
      <c r="O554" s="50">
        <f>L554*60*1000</f>
        <v>1748.8332205386248</v>
      </c>
      <c r="P554" s="51">
        <f>O554*M554/1000</f>
        <v>486.8576802657477</v>
      </c>
      <c r="R554" s="10"/>
      <c r="S554" s="10"/>
    </row>
    <row r="555" spans="1:19" s="9" customFormat="1" ht="12.75" customHeight="1">
      <c r="A555" s="171"/>
      <c r="B555" s="29" t="s">
        <v>335</v>
      </c>
      <c r="C555" s="83">
        <v>7</v>
      </c>
      <c r="D555" s="46">
        <v>1977</v>
      </c>
      <c r="E555" s="47">
        <f>+F555+G555+H555</f>
        <v>10.689003</v>
      </c>
      <c r="F555" s="84">
        <v>0.5366</v>
      </c>
      <c r="G555" s="84">
        <v>1.12</v>
      </c>
      <c r="H555" s="84">
        <v>9.032403</v>
      </c>
      <c r="I555" s="85">
        <v>360.39</v>
      </c>
      <c r="J555" s="224">
        <v>9.032403</v>
      </c>
      <c r="K555" s="85">
        <v>309.77</v>
      </c>
      <c r="L555" s="49">
        <f>+J555/K555</f>
        <v>0.029158417535590925</v>
      </c>
      <c r="M555" s="50">
        <v>306.508</v>
      </c>
      <c r="N555" s="50">
        <f>+L555*M555</f>
        <v>8.937288241998903</v>
      </c>
      <c r="O555" s="50">
        <f>+L555*60*1000</f>
        <v>1749.5050521354556</v>
      </c>
      <c r="P555" s="51">
        <f>+N555*60</f>
        <v>536.2372945199342</v>
      </c>
      <c r="R555" s="10"/>
      <c r="S555" s="10"/>
    </row>
    <row r="556" spans="1:19" s="9" customFormat="1" ht="12.75" customHeight="1">
      <c r="A556" s="171"/>
      <c r="B556" s="26" t="s">
        <v>59</v>
      </c>
      <c r="C556" s="46">
        <v>37</v>
      </c>
      <c r="D556" s="46">
        <v>1987</v>
      </c>
      <c r="E556" s="47">
        <v>75.283</v>
      </c>
      <c r="F556" s="47">
        <v>4.956811</v>
      </c>
      <c r="G556" s="47">
        <v>8.64</v>
      </c>
      <c r="H556" s="47">
        <v>61.686189</v>
      </c>
      <c r="I556" s="48">
        <v>2115.27</v>
      </c>
      <c r="J556" s="49">
        <v>61.686189</v>
      </c>
      <c r="K556" s="48">
        <v>2115.27</v>
      </c>
      <c r="L556" s="49">
        <f>J556/K556</f>
        <v>0.029162323958643578</v>
      </c>
      <c r="M556" s="46">
        <v>297.67900000000003</v>
      </c>
      <c r="N556" s="50">
        <f>L556*M556</f>
        <v>8.681011433685063</v>
      </c>
      <c r="O556" s="50">
        <f>L556*60*1000</f>
        <v>1749.7394375186145</v>
      </c>
      <c r="P556" s="51">
        <f>O556*M556/1000</f>
        <v>520.8606860211037</v>
      </c>
      <c r="R556" s="10"/>
      <c r="S556" s="10"/>
    </row>
    <row r="557" spans="1:19" s="9" customFormat="1" ht="12.75">
      <c r="A557" s="171"/>
      <c r="B557" s="26" t="s">
        <v>712</v>
      </c>
      <c r="C557" s="46">
        <v>12</v>
      </c>
      <c r="D557" s="46">
        <v>1959</v>
      </c>
      <c r="E557" s="47">
        <v>18.869999999999997</v>
      </c>
      <c r="F557" s="47">
        <v>0.869</v>
      </c>
      <c r="G557" s="47">
        <v>1.92</v>
      </c>
      <c r="H557" s="47">
        <v>16.081</v>
      </c>
      <c r="I557" s="48">
        <v>548.53</v>
      </c>
      <c r="J557" s="49">
        <v>16.081</v>
      </c>
      <c r="K557" s="48">
        <v>548.53</v>
      </c>
      <c r="L557" s="49">
        <v>0.029316536925965763</v>
      </c>
      <c r="M557" s="50">
        <v>217.35</v>
      </c>
      <c r="N557" s="50">
        <v>6.371949300858659</v>
      </c>
      <c r="O557" s="50">
        <v>1758.9922155579459</v>
      </c>
      <c r="P557" s="51">
        <v>382.3169580515195</v>
      </c>
      <c r="R557" s="10"/>
      <c r="S557" s="10"/>
    </row>
    <row r="558" spans="1:19" s="9" customFormat="1" ht="12.75">
      <c r="A558" s="171"/>
      <c r="B558" s="26" t="s">
        <v>604</v>
      </c>
      <c r="C558" s="46">
        <v>60</v>
      </c>
      <c r="D558" s="46">
        <v>1983</v>
      </c>
      <c r="E558" s="47">
        <v>107.26146</v>
      </c>
      <c r="F558" s="47">
        <v>8.29149</v>
      </c>
      <c r="G558" s="47">
        <v>6</v>
      </c>
      <c r="H558" s="47">
        <f>E558-F558-G558</f>
        <v>92.96997</v>
      </c>
      <c r="I558" s="48">
        <v>3169.79</v>
      </c>
      <c r="J558" s="49">
        <f>H558</f>
        <v>92.96997</v>
      </c>
      <c r="K558" s="48">
        <f>I558</f>
        <v>3169.79</v>
      </c>
      <c r="L558" s="49">
        <f>J558/K558</f>
        <v>0.029330009243514556</v>
      </c>
      <c r="M558" s="50">
        <v>278.39</v>
      </c>
      <c r="N558" s="50">
        <f>L558*M558</f>
        <v>8.165181273302016</v>
      </c>
      <c r="O558" s="50">
        <f>L558*60*1000</f>
        <v>1759.8005546108734</v>
      </c>
      <c r="P558" s="51">
        <f>O558*M558/1000</f>
        <v>489.910876398121</v>
      </c>
      <c r="R558" s="10"/>
      <c r="S558" s="10"/>
    </row>
    <row r="559" spans="1:19" s="9" customFormat="1" ht="13.5" customHeight="1">
      <c r="A559" s="171"/>
      <c r="B559" s="26" t="s">
        <v>403</v>
      </c>
      <c r="C559" s="46">
        <v>40</v>
      </c>
      <c r="D559" s="46">
        <v>1962</v>
      </c>
      <c r="E559" s="47">
        <v>57.839</v>
      </c>
      <c r="F559" s="47">
        <v>3.247</v>
      </c>
      <c r="G559" s="47">
        <v>0.4</v>
      </c>
      <c r="H559" s="47">
        <v>54.192</v>
      </c>
      <c r="I559" s="48">
        <v>1847.46</v>
      </c>
      <c r="J559" s="47">
        <v>54.192</v>
      </c>
      <c r="K559" s="48">
        <v>1847.46</v>
      </c>
      <c r="L559" s="49">
        <f>J559/K559</f>
        <v>0.029333246727939983</v>
      </c>
      <c r="M559" s="50">
        <v>257.241</v>
      </c>
      <c r="N559" s="50">
        <f>L559*M559</f>
        <v>7.5457137215420085</v>
      </c>
      <c r="O559" s="50">
        <f>L559*60*1000</f>
        <v>1759.994803676399</v>
      </c>
      <c r="P559" s="51">
        <f>O559*M559/1000</f>
        <v>452.74282329252054</v>
      </c>
      <c r="Q559" s="11"/>
      <c r="R559" s="10"/>
      <c r="S559" s="10"/>
    </row>
    <row r="560" spans="1:19" s="9" customFormat="1" ht="12" customHeight="1">
      <c r="A560" s="171"/>
      <c r="B560" s="290" t="s">
        <v>121</v>
      </c>
      <c r="C560" s="280">
        <v>47</v>
      </c>
      <c r="D560" s="281" t="s">
        <v>30</v>
      </c>
      <c r="E560" s="282">
        <v>68.06</v>
      </c>
      <c r="F560" s="282">
        <v>3.1</v>
      </c>
      <c r="G560" s="283">
        <v>7.6</v>
      </c>
      <c r="H560" s="283">
        <v>57.36</v>
      </c>
      <c r="I560" s="284" t="s">
        <v>106</v>
      </c>
      <c r="J560" s="285">
        <v>56.52</v>
      </c>
      <c r="K560" s="280">
        <v>1926.39</v>
      </c>
      <c r="L560" s="49">
        <f>J560/K560</f>
        <v>0.029339853300733496</v>
      </c>
      <c r="M560" s="286">
        <v>249.3</v>
      </c>
      <c r="N560" s="50">
        <f>L560*M560</f>
        <v>7.314425427872861</v>
      </c>
      <c r="O560" s="50">
        <f>L560*60*1000</f>
        <v>1760.3911980440096</v>
      </c>
      <c r="P560" s="51">
        <f>O560*M560/1000</f>
        <v>438.86552567237163</v>
      </c>
      <c r="R560" s="10"/>
      <c r="S560" s="10"/>
    </row>
    <row r="561" spans="1:19" s="9" customFormat="1" ht="12.75" customHeight="1">
      <c r="A561" s="171"/>
      <c r="B561" s="26" t="s">
        <v>713</v>
      </c>
      <c r="C561" s="46">
        <v>32</v>
      </c>
      <c r="D561" s="46">
        <v>1962</v>
      </c>
      <c r="E561" s="47">
        <v>42.501000000000005</v>
      </c>
      <c r="F561" s="47">
        <v>1.848</v>
      </c>
      <c r="G561" s="47">
        <v>5.12</v>
      </c>
      <c r="H561" s="47">
        <v>35.533</v>
      </c>
      <c r="I561" s="48">
        <v>1209.83</v>
      </c>
      <c r="J561" s="49">
        <v>35.533</v>
      </c>
      <c r="K561" s="48">
        <v>1209.83</v>
      </c>
      <c r="L561" s="49">
        <v>0.029370242100129774</v>
      </c>
      <c r="M561" s="50">
        <v>217.35</v>
      </c>
      <c r="N561" s="50">
        <v>6.383622120463206</v>
      </c>
      <c r="O561" s="50">
        <v>1762.2145260077864</v>
      </c>
      <c r="P561" s="51">
        <v>383.01732722779235</v>
      </c>
      <c r="R561" s="10"/>
      <c r="S561" s="10"/>
    </row>
    <row r="562" spans="1:19" s="9" customFormat="1" ht="12.75">
      <c r="A562" s="171"/>
      <c r="B562" s="26" t="s">
        <v>522</v>
      </c>
      <c r="C562" s="46">
        <v>45</v>
      </c>
      <c r="D562" s="46" t="s">
        <v>30</v>
      </c>
      <c r="E562" s="47">
        <f>F562+G562+H562</f>
        <v>52.947</v>
      </c>
      <c r="F562" s="47">
        <v>0</v>
      </c>
      <c r="G562" s="47">
        <v>0</v>
      </c>
      <c r="H562" s="47">
        <v>52.947</v>
      </c>
      <c r="I562" s="48">
        <v>1802.36</v>
      </c>
      <c r="J562" s="49">
        <f>H562</f>
        <v>52.947</v>
      </c>
      <c r="K562" s="48">
        <f>I562</f>
        <v>1802.36</v>
      </c>
      <c r="L562" s="49">
        <f>J562/K562</f>
        <v>0.02937648416520562</v>
      </c>
      <c r="M562" s="50">
        <v>343.02</v>
      </c>
      <c r="N562" s="50">
        <f>L562*M562</f>
        <v>10.076721598348831</v>
      </c>
      <c r="O562" s="50">
        <f>L562*60*1000</f>
        <v>1762.5890499123373</v>
      </c>
      <c r="P562" s="51">
        <f>O562*M562/1000</f>
        <v>604.60329590093</v>
      </c>
      <c r="R562" s="10"/>
      <c r="S562" s="10"/>
    </row>
    <row r="563" spans="1:22" s="9" customFormat="1" ht="12.75">
      <c r="A563" s="171"/>
      <c r="B563" s="26" t="s">
        <v>714</v>
      </c>
      <c r="C563" s="46">
        <v>32</v>
      </c>
      <c r="D563" s="46">
        <v>1961</v>
      </c>
      <c r="E563" s="47">
        <v>41.746</v>
      </c>
      <c r="F563" s="47">
        <v>1.359</v>
      </c>
      <c r="G563" s="47">
        <v>4.986</v>
      </c>
      <c r="H563" s="47">
        <v>35.401</v>
      </c>
      <c r="I563" s="48">
        <v>1204.31</v>
      </c>
      <c r="J563" s="49">
        <v>35.401</v>
      </c>
      <c r="K563" s="48">
        <v>1204.31</v>
      </c>
      <c r="L563" s="49">
        <v>0.02939525537444678</v>
      </c>
      <c r="M563" s="50">
        <v>217.35</v>
      </c>
      <c r="N563" s="50">
        <v>6.3890587556360074</v>
      </c>
      <c r="O563" s="50">
        <v>1763.715322466807</v>
      </c>
      <c r="P563" s="51">
        <v>383.34352533816053</v>
      </c>
      <c r="Q563" s="10"/>
      <c r="R563" s="10"/>
      <c r="S563" s="10"/>
      <c r="T563" s="12"/>
      <c r="U563" s="13"/>
      <c r="V563" s="13"/>
    </row>
    <row r="564" spans="1:19" s="9" customFormat="1" ht="12.75">
      <c r="A564" s="171"/>
      <c r="B564" s="26" t="s">
        <v>627</v>
      </c>
      <c r="C564" s="46">
        <v>93</v>
      </c>
      <c r="D564" s="46">
        <v>1962</v>
      </c>
      <c r="E564" s="47">
        <v>64.373</v>
      </c>
      <c r="F564" s="47">
        <v>7.535</v>
      </c>
      <c r="G564" s="47">
        <v>0.93</v>
      </c>
      <c r="H564" s="47">
        <v>55.908</v>
      </c>
      <c r="I564" s="48">
        <v>1901.51</v>
      </c>
      <c r="J564" s="47">
        <v>53.11</v>
      </c>
      <c r="K564" s="48">
        <v>1806.34</v>
      </c>
      <c r="L564" s="49">
        <f>J564/K564</f>
        <v>0.0294019951947031</v>
      </c>
      <c r="M564" s="50">
        <v>257.241</v>
      </c>
      <c r="N564" s="50">
        <f>L564*M564</f>
        <v>7.56339864588062</v>
      </c>
      <c r="O564" s="50">
        <f>L564*60*1000</f>
        <v>1764.119711682186</v>
      </c>
      <c r="P564" s="51">
        <f>O564*M564/1000</f>
        <v>453.8039187528372</v>
      </c>
      <c r="Q564" s="11"/>
      <c r="R564" s="10"/>
      <c r="S564" s="10"/>
    </row>
    <row r="565" spans="1:19" s="9" customFormat="1" ht="12.75">
      <c r="A565" s="171"/>
      <c r="B565" s="26" t="s">
        <v>715</v>
      </c>
      <c r="C565" s="46">
        <v>32</v>
      </c>
      <c r="D565" s="46">
        <v>1962</v>
      </c>
      <c r="E565" s="47">
        <v>43.147999999999996</v>
      </c>
      <c r="F565" s="47">
        <v>2.5</v>
      </c>
      <c r="G565" s="47">
        <v>5.053</v>
      </c>
      <c r="H565" s="47">
        <v>35.595</v>
      </c>
      <c r="I565" s="48">
        <v>1208.71</v>
      </c>
      <c r="J565" s="49">
        <v>35.595</v>
      </c>
      <c r="K565" s="48">
        <v>1208.71</v>
      </c>
      <c r="L565" s="49">
        <v>0.029448751147918027</v>
      </c>
      <c r="M565" s="50">
        <v>217.35</v>
      </c>
      <c r="N565" s="50">
        <v>6.400686061999983</v>
      </c>
      <c r="O565" s="50">
        <v>1766.9250688750817</v>
      </c>
      <c r="P565" s="51">
        <v>384.041163719999</v>
      </c>
      <c r="R565" s="10"/>
      <c r="S565" s="10"/>
    </row>
    <row r="566" spans="1:19" s="9" customFormat="1" ht="12" customHeight="1">
      <c r="A566" s="171"/>
      <c r="B566" s="26" t="s">
        <v>828</v>
      </c>
      <c r="C566" s="46">
        <v>22</v>
      </c>
      <c r="D566" s="46" t="s">
        <v>30</v>
      </c>
      <c r="E566" s="47">
        <f>F566+G566+H566</f>
        <v>40.385000000000005</v>
      </c>
      <c r="F566" s="47">
        <v>2.881</v>
      </c>
      <c r="G566" s="47">
        <v>3.52</v>
      </c>
      <c r="H566" s="47">
        <v>33.984</v>
      </c>
      <c r="I566" s="48">
        <v>1153.59</v>
      </c>
      <c r="J566" s="49">
        <f>H566</f>
        <v>33.984</v>
      </c>
      <c r="K566" s="48">
        <f>I566</f>
        <v>1153.59</v>
      </c>
      <c r="L566" s="49">
        <f>J566/K566</f>
        <v>0.029459339973474115</v>
      </c>
      <c r="M566" s="50">
        <v>343.02</v>
      </c>
      <c r="N566" s="50">
        <f>L566*M566</f>
        <v>10.10514279770109</v>
      </c>
      <c r="O566" s="50">
        <f>L566*60*1000</f>
        <v>1767.5603984084469</v>
      </c>
      <c r="P566" s="51">
        <f>O566*M566/1000</f>
        <v>606.3085678620654</v>
      </c>
      <c r="R566" s="10"/>
      <c r="S566" s="10"/>
    </row>
    <row r="567" spans="1:19" s="9" customFormat="1" ht="12.75">
      <c r="A567" s="171"/>
      <c r="B567" s="26" t="s">
        <v>737</v>
      </c>
      <c r="C567" s="46">
        <v>85</v>
      </c>
      <c r="D567" s="46" t="s">
        <v>30</v>
      </c>
      <c r="E567" s="47">
        <v>138.24</v>
      </c>
      <c r="F567" s="47">
        <v>8.42</v>
      </c>
      <c r="G567" s="47">
        <v>13.86</v>
      </c>
      <c r="H567" s="47">
        <v>115.96</v>
      </c>
      <c r="I567" s="48">
        <v>3854.08</v>
      </c>
      <c r="J567" s="49">
        <v>113.69</v>
      </c>
      <c r="K567" s="48">
        <v>3854.08</v>
      </c>
      <c r="L567" s="125">
        <v>0.029498609266024576</v>
      </c>
      <c r="M567" s="163">
        <v>223.6</v>
      </c>
      <c r="N567" s="113">
        <v>6.595889031883095</v>
      </c>
      <c r="O567" s="113">
        <v>1769.9165559614744</v>
      </c>
      <c r="P567" s="114">
        <v>395.75334191298566</v>
      </c>
      <c r="R567" s="10"/>
      <c r="S567" s="10"/>
    </row>
    <row r="568" spans="1:19" s="9" customFormat="1" ht="12.75">
      <c r="A568" s="171"/>
      <c r="B568" s="26" t="s">
        <v>658</v>
      </c>
      <c r="C568" s="46">
        <v>9</v>
      </c>
      <c r="D568" s="46">
        <v>1968</v>
      </c>
      <c r="E568" s="47">
        <v>14.225001</v>
      </c>
      <c r="F568" s="47">
        <v>0.612</v>
      </c>
      <c r="G568" s="47">
        <v>1.44</v>
      </c>
      <c r="H568" s="47">
        <v>12.173001</v>
      </c>
      <c r="I568" s="48">
        <v>412.22</v>
      </c>
      <c r="J568" s="49">
        <v>12.173001</v>
      </c>
      <c r="K568" s="48">
        <v>412.22</v>
      </c>
      <c r="L568" s="49">
        <f>J568/K568</f>
        <v>0.029530350298384356</v>
      </c>
      <c r="M568" s="50">
        <v>249</v>
      </c>
      <c r="N568" s="50">
        <f>L568*M568</f>
        <v>7.353057224297705</v>
      </c>
      <c r="O568" s="50">
        <f>L568*60*1000</f>
        <v>1771.8210179030614</v>
      </c>
      <c r="P568" s="51">
        <f>O568*M568/1000</f>
        <v>441.1834334578623</v>
      </c>
      <c r="Q568" s="11"/>
      <c r="R568" s="10"/>
      <c r="S568" s="10"/>
    </row>
    <row r="569" spans="1:19" s="9" customFormat="1" ht="12.75" customHeight="1">
      <c r="A569" s="171"/>
      <c r="B569" s="31" t="s">
        <v>433</v>
      </c>
      <c r="C569" s="90">
        <v>8</v>
      </c>
      <c r="D569" s="90">
        <v>1989</v>
      </c>
      <c r="E569" s="47">
        <v>19.75</v>
      </c>
      <c r="F569" s="47">
        <v>0.051</v>
      </c>
      <c r="G569" s="47">
        <v>0.08</v>
      </c>
      <c r="H569" s="47">
        <v>19.619</v>
      </c>
      <c r="I569" s="48">
        <v>729.13</v>
      </c>
      <c r="J569" s="49">
        <v>6.99</v>
      </c>
      <c r="K569" s="48">
        <v>236.04</v>
      </c>
      <c r="L569" s="49">
        <f>J569/K569</f>
        <v>0.02961362480935435</v>
      </c>
      <c r="M569" s="50">
        <v>336.265</v>
      </c>
      <c r="N569" s="50">
        <f>L569*M569</f>
        <v>9.95802554651754</v>
      </c>
      <c r="O569" s="50">
        <f>L569*60*1000</f>
        <v>1776.817488561261</v>
      </c>
      <c r="P569" s="51">
        <f>O569*M569/1000</f>
        <v>597.4815327910524</v>
      </c>
      <c r="R569" s="10"/>
      <c r="S569" s="10"/>
    </row>
    <row r="570" spans="1:19" s="9" customFormat="1" ht="12.75">
      <c r="A570" s="171"/>
      <c r="B570" s="26" t="s">
        <v>285</v>
      </c>
      <c r="C570" s="46">
        <v>20</v>
      </c>
      <c r="D570" s="46">
        <v>1994</v>
      </c>
      <c r="E570" s="47">
        <v>38.1</v>
      </c>
      <c r="F570" s="47">
        <v>1.98415</v>
      </c>
      <c r="G570" s="47">
        <v>2.72</v>
      </c>
      <c r="H570" s="47">
        <v>33.39585</v>
      </c>
      <c r="I570" s="48">
        <v>1127.46</v>
      </c>
      <c r="J570" s="47">
        <v>33.3959</v>
      </c>
      <c r="K570" s="48">
        <v>1127.46</v>
      </c>
      <c r="L570" s="49">
        <v>0.029620474340553097</v>
      </c>
      <c r="M570" s="47">
        <v>238.165</v>
      </c>
      <c r="N570" s="50">
        <v>7.054560271317828</v>
      </c>
      <c r="O570" s="50">
        <v>1777.228460433186</v>
      </c>
      <c r="P570" s="51">
        <v>423.2736162790697</v>
      </c>
      <c r="R570" s="10"/>
      <c r="S570" s="10"/>
    </row>
    <row r="571" spans="1:25" s="9" customFormat="1" ht="12.75">
      <c r="A571" s="171"/>
      <c r="B571" s="26" t="s">
        <v>854</v>
      </c>
      <c r="C571" s="46">
        <v>36</v>
      </c>
      <c r="D571" s="46">
        <v>1968</v>
      </c>
      <c r="E571" s="47">
        <v>50.773</v>
      </c>
      <c r="F571" s="47">
        <v>1.785</v>
      </c>
      <c r="G571" s="47">
        <v>5.6</v>
      </c>
      <c r="H571" s="47">
        <v>43.388</v>
      </c>
      <c r="I571" s="48">
        <v>1464.82</v>
      </c>
      <c r="J571" s="49">
        <v>43.4</v>
      </c>
      <c r="K571" s="48">
        <v>1464.82</v>
      </c>
      <c r="L571" s="49">
        <v>0.029628213705438212</v>
      </c>
      <c r="M571" s="50">
        <v>236.31</v>
      </c>
      <c r="N571" s="50">
        <v>7.001443180732104</v>
      </c>
      <c r="O571" s="50">
        <v>1777.6928223262926</v>
      </c>
      <c r="P571" s="51">
        <v>420.08659084392616</v>
      </c>
      <c r="Q571" s="10"/>
      <c r="R571" s="10"/>
      <c r="S571" s="10"/>
      <c r="T571" s="12"/>
      <c r="U571" s="13"/>
      <c r="V571" s="13"/>
      <c r="X571" s="14"/>
      <c r="Y571" s="14"/>
    </row>
    <row r="572" spans="1:19" s="9" customFormat="1" ht="12.75">
      <c r="A572" s="171"/>
      <c r="B572" s="254" t="s">
        <v>570</v>
      </c>
      <c r="C572" s="255">
        <v>6</v>
      </c>
      <c r="D572" s="255" t="s">
        <v>30</v>
      </c>
      <c r="E572" s="256">
        <v>6.959</v>
      </c>
      <c r="F572" s="256">
        <v>0</v>
      </c>
      <c r="G572" s="256">
        <v>0</v>
      </c>
      <c r="H572" s="256">
        <v>6.959</v>
      </c>
      <c r="I572" s="247"/>
      <c r="J572" s="257">
        <v>6.959</v>
      </c>
      <c r="K572" s="258">
        <v>234.73</v>
      </c>
      <c r="L572" s="246">
        <v>0.029646828270779194</v>
      </c>
      <c r="M572" s="259">
        <v>0</v>
      </c>
      <c r="N572" s="248">
        <v>0</v>
      </c>
      <c r="O572" s="248">
        <v>1778.8096962467516</v>
      </c>
      <c r="P572" s="249">
        <v>0</v>
      </c>
      <c r="R572" s="10"/>
      <c r="S572" s="10"/>
    </row>
    <row r="573" spans="1:19" s="9" customFormat="1" ht="12.75" customHeight="1">
      <c r="A573" s="171"/>
      <c r="B573" s="26" t="s">
        <v>829</v>
      </c>
      <c r="C573" s="46">
        <v>18</v>
      </c>
      <c r="D573" s="46" t="s">
        <v>30</v>
      </c>
      <c r="E573" s="47">
        <f>F573+G573+H573</f>
        <v>33</v>
      </c>
      <c r="F573" s="47">
        <v>1.779</v>
      </c>
      <c r="G573" s="47">
        <v>2.88</v>
      </c>
      <c r="H573" s="47">
        <v>28.341</v>
      </c>
      <c r="I573" s="48">
        <v>955.53</v>
      </c>
      <c r="J573" s="49">
        <f>H573</f>
        <v>28.341</v>
      </c>
      <c r="K573" s="48">
        <f>I573</f>
        <v>955.53</v>
      </c>
      <c r="L573" s="49">
        <f>J573/K573</f>
        <v>0.02965997927851559</v>
      </c>
      <c r="M573" s="50">
        <v>343.02</v>
      </c>
      <c r="N573" s="50">
        <f>L573*M573</f>
        <v>10.173966092116416</v>
      </c>
      <c r="O573" s="50">
        <f>L573*60*1000</f>
        <v>1779.5987567109353</v>
      </c>
      <c r="P573" s="205">
        <f>O573*M573/1000</f>
        <v>610.437965526985</v>
      </c>
      <c r="R573" s="10"/>
      <c r="S573" s="10"/>
    </row>
    <row r="574" spans="1:19" s="9" customFormat="1" ht="12.75" customHeight="1">
      <c r="A574" s="171"/>
      <c r="B574" s="26" t="s">
        <v>242</v>
      </c>
      <c r="C574" s="46">
        <v>32</v>
      </c>
      <c r="D574" s="46" t="s">
        <v>30</v>
      </c>
      <c r="E574" s="47">
        <f>F574+G574+H574</f>
        <v>45.19</v>
      </c>
      <c r="F574" s="47">
        <v>2.448</v>
      </c>
      <c r="G574" s="47">
        <v>0.47</v>
      </c>
      <c r="H574" s="47">
        <v>42.272</v>
      </c>
      <c r="I574" s="48">
        <v>1420.48</v>
      </c>
      <c r="J574" s="49">
        <v>42.272</v>
      </c>
      <c r="K574" s="48">
        <v>1420.48</v>
      </c>
      <c r="L574" s="49">
        <f>J574/K574</f>
        <v>0.029758954719531425</v>
      </c>
      <c r="M574" s="50">
        <v>224.9</v>
      </c>
      <c r="N574" s="50">
        <f>L574*M574</f>
        <v>6.692788916422618</v>
      </c>
      <c r="O574" s="50">
        <f>L574*60*1000</f>
        <v>1785.5372831718855</v>
      </c>
      <c r="P574" s="51">
        <f>O574*M574/1000</f>
        <v>401.5673349853571</v>
      </c>
      <c r="R574" s="10"/>
      <c r="S574" s="10"/>
    </row>
    <row r="575" spans="1:19" s="9" customFormat="1" ht="12.75">
      <c r="A575" s="171"/>
      <c r="B575" s="26" t="s">
        <v>491</v>
      </c>
      <c r="C575" s="46">
        <v>105</v>
      </c>
      <c r="D575" s="46" t="s">
        <v>30</v>
      </c>
      <c r="E575" s="47">
        <f>F575+G575+H575</f>
        <v>103.50600000000001</v>
      </c>
      <c r="F575" s="47">
        <v>1.479</v>
      </c>
      <c r="G575" s="47">
        <v>0.34</v>
      </c>
      <c r="H575" s="47">
        <v>101.68700000000001</v>
      </c>
      <c r="I575" s="48">
        <v>3413.28</v>
      </c>
      <c r="J575" s="49">
        <v>101.68700000000001</v>
      </c>
      <c r="K575" s="48">
        <v>3413.28</v>
      </c>
      <c r="L575" s="49">
        <f>J575/K575</f>
        <v>0.029791578774668356</v>
      </c>
      <c r="M575" s="50">
        <v>224.9</v>
      </c>
      <c r="N575" s="50">
        <f>L575*M575</f>
        <v>6.700126066422913</v>
      </c>
      <c r="O575" s="50">
        <f>L575*60*1000</f>
        <v>1787.4947264801012</v>
      </c>
      <c r="P575" s="51">
        <f>O575*M575/1000</f>
        <v>402.00756398537476</v>
      </c>
      <c r="R575" s="10"/>
      <c r="S575" s="10"/>
    </row>
    <row r="576" spans="1:19" s="9" customFormat="1" ht="12.75">
      <c r="A576" s="171"/>
      <c r="B576" s="31" t="s">
        <v>909</v>
      </c>
      <c r="C576" s="90">
        <v>18</v>
      </c>
      <c r="D576" s="90" t="s">
        <v>30</v>
      </c>
      <c r="E576" s="109">
        <v>33.906</v>
      </c>
      <c r="F576" s="109">
        <v>2.193</v>
      </c>
      <c r="G576" s="109">
        <v>2.88</v>
      </c>
      <c r="H576" s="109">
        <v>28.833</v>
      </c>
      <c r="I576" s="163"/>
      <c r="J576" s="240">
        <v>28.833</v>
      </c>
      <c r="K576" s="110">
        <v>967.79</v>
      </c>
      <c r="L576" s="125">
        <v>0.02979262029985844</v>
      </c>
      <c r="M576" s="112">
        <v>341.6</v>
      </c>
      <c r="N576" s="113">
        <v>10.177159094431643</v>
      </c>
      <c r="O576" s="113">
        <v>1787.5572179915061</v>
      </c>
      <c r="P576" s="114">
        <v>610.6295456658986</v>
      </c>
      <c r="R576" s="10"/>
      <c r="S576" s="10"/>
    </row>
    <row r="577" spans="1:23" s="9" customFormat="1" ht="12.75" customHeight="1">
      <c r="A577" s="171"/>
      <c r="B577" s="26" t="s">
        <v>830</v>
      </c>
      <c r="C577" s="46">
        <v>22</v>
      </c>
      <c r="D577" s="46" t="s">
        <v>30</v>
      </c>
      <c r="E577" s="47">
        <f>F577+G577+H577</f>
        <v>40.707</v>
      </c>
      <c r="F577" s="47">
        <v>1.891</v>
      </c>
      <c r="G577" s="47">
        <v>3.52</v>
      </c>
      <c r="H577" s="47">
        <v>35.296</v>
      </c>
      <c r="I577" s="48">
        <v>1183.74</v>
      </c>
      <c r="J577" s="49">
        <f>H577</f>
        <v>35.296</v>
      </c>
      <c r="K577" s="48">
        <f>I577</f>
        <v>1183.74</v>
      </c>
      <c r="L577" s="49">
        <f>J577/K577</f>
        <v>0.029817358541571626</v>
      </c>
      <c r="M577" s="50">
        <v>343.02</v>
      </c>
      <c r="N577" s="50">
        <f>L577*M577</f>
        <v>10.227950326929898</v>
      </c>
      <c r="O577" s="50">
        <f>L577*60*1000</f>
        <v>1789.0415124942976</v>
      </c>
      <c r="P577" s="51">
        <f>O577*M577/1000</f>
        <v>613.6770196157939</v>
      </c>
      <c r="Q577" s="10"/>
      <c r="R577" s="10"/>
      <c r="S577" s="10"/>
      <c r="T577" s="12"/>
      <c r="U577" s="13"/>
      <c r="V577" s="13"/>
      <c r="W577" s="14"/>
    </row>
    <row r="578" spans="1:19" s="9" customFormat="1" ht="12.75" customHeight="1">
      <c r="A578" s="171"/>
      <c r="B578" s="26" t="s">
        <v>454</v>
      </c>
      <c r="C578" s="46">
        <v>36</v>
      </c>
      <c r="D578" s="46">
        <v>1972</v>
      </c>
      <c r="E578" s="47">
        <v>53.882999</v>
      </c>
      <c r="F578" s="47">
        <v>2.855898</v>
      </c>
      <c r="G578" s="47">
        <v>5.76</v>
      </c>
      <c r="H578" s="47">
        <v>45.267101</v>
      </c>
      <c r="I578" s="48">
        <v>1516.82</v>
      </c>
      <c r="J578" s="49">
        <v>43.61676</v>
      </c>
      <c r="K578" s="48">
        <v>1461.52</v>
      </c>
      <c r="L578" s="49">
        <f>J578/K578</f>
        <v>0.02984342328534676</v>
      </c>
      <c r="M578" s="50">
        <v>249</v>
      </c>
      <c r="N578" s="50">
        <f>L578*M578</f>
        <v>7.431012398051344</v>
      </c>
      <c r="O578" s="50">
        <f>L578*60*1000</f>
        <v>1790.6053971208055</v>
      </c>
      <c r="P578" s="51">
        <f>O578*M578/1000</f>
        <v>445.86074388308054</v>
      </c>
      <c r="R578" s="10"/>
      <c r="S578" s="10"/>
    </row>
    <row r="579" spans="1:19" s="9" customFormat="1" ht="12.75">
      <c r="A579" s="171"/>
      <c r="B579" s="279" t="s">
        <v>127</v>
      </c>
      <c r="C579" s="280">
        <v>32</v>
      </c>
      <c r="D579" s="281" t="s">
        <v>30</v>
      </c>
      <c r="E579" s="282">
        <v>64.99</v>
      </c>
      <c r="F579" s="282">
        <v>4.28</v>
      </c>
      <c r="G579" s="283">
        <v>5.28</v>
      </c>
      <c r="H579" s="283">
        <v>55.43</v>
      </c>
      <c r="I579" s="284" t="s">
        <v>109</v>
      </c>
      <c r="J579" s="285">
        <v>49.37</v>
      </c>
      <c r="K579" s="280">
        <v>1653.89</v>
      </c>
      <c r="L579" s="49">
        <f>J579/K579</f>
        <v>0.029850836512706404</v>
      </c>
      <c r="M579" s="286">
        <v>249.3</v>
      </c>
      <c r="N579" s="50">
        <f>L579*M579</f>
        <v>7.441813542617707</v>
      </c>
      <c r="O579" s="50">
        <f>L579*60*1000</f>
        <v>1791.050190762384</v>
      </c>
      <c r="P579" s="51">
        <f>O579*M579/1000</f>
        <v>446.50881255706236</v>
      </c>
      <c r="R579" s="10"/>
      <c r="S579" s="10"/>
    </row>
    <row r="580" spans="1:19" s="9" customFormat="1" ht="12.75">
      <c r="A580" s="171"/>
      <c r="B580" s="26" t="s">
        <v>212</v>
      </c>
      <c r="C580" s="46">
        <v>24</v>
      </c>
      <c r="D580" s="46">
        <v>1968</v>
      </c>
      <c r="E580" s="47">
        <f>SUM(F580:H580)</f>
        <v>30.21</v>
      </c>
      <c r="F580" s="47"/>
      <c r="G580" s="47"/>
      <c r="H580" s="47">
        <v>30.21</v>
      </c>
      <c r="I580" s="48">
        <v>1012.02</v>
      </c>
      <c r="J580" s="47">
        <v>30.21</v>
      </c>
      <c r="K580" s="48">
        <v>1012.02</v>
      </c>
      <c r="L580" s="49">
        <f>J580/K580</f>
        <v>0.02985118871168554</v>
      </c>
      <c r="M580" s="50">
        <v>309.233</v>
      </c>
      <c r="N580" s="50">
        <f>L580*M580</f>
        <v>9.230972638880655</v>
      </c>
      <c r="O580" s="50">
        <f>L580*60*1000</f>
        <v>1791.0713227011327</v>
      </c>
      <c r="P580" s="51">
        <f>O580*M580/1000</f>
        <v>553.8583583328393</v>
      </c>
      <c r="Q580" s="11"/>
      <c r="R580" s="10"/>
      <c r="S580" s="10"/>
    </row>
    <row r="581" spans="1:19" s="9" customFormat="1" ht="11.25" customHeight="1">
      <c r="A581" s="171"/>
      <c r="B581" s="26" t="s">
        <v>785</v>
      </c>
      <c r="C581" s="46">
        <v>12</v>
      </c>
      <c r="D581" s="46" t="s">
        <v>774</v>
      </c>
      <c r="E581" s="47">
        <v>18.451999999999998</v>
      </c>
      <c r="F581" s="47">
        <v>0.587</v>
      </c>
      <c r="G581" s="47">
        <v>1.92</v>
      </c>
      <c r="H581" s="47">
        <v>15.945</v>
      </c>
      <c r="I581" s="148"/>
      <c r="J581" s="47">
        <v>15.945</v>
      </c>
      <c r="K581" s="48">
        <v>533.8</v>
      </c>
      <c r="L581" s="49">
        <v>0.029870738104158863</v>
      </c>
      <c r="M581" s="50">
        <v>245.9</v>
      </c>
      <c r="N581" s="50">
        <v>7.3452144998126645</v>
      </c>
      <c r="O581" s="50">
        <v>1792.2442862495318</v>
      </c>
      <c r="P581" s="51">
        <v>440.71286998875985</v>
      </c>
      <c r="R581" s="10"/>
      <c r="S581" s="10"/>
    </row>
    <row r="582" spans="1:19" s="9" customFormat="1" ht="12.75" customHeight="1">
      <c r="A582" s="171"/>
      <c r="B582" s="133" t="s">
        <v>668</v>
      </c>
      <c r="C582" s="159">
        <v>20</v>
      </c>
      <c r="D582" s="46">
        <v>1985</v>
      </c>
      <c r="E582" s="47">
        <f>F582+G582+H582</f>
        <v>37.185</v>
      </c>
      <c r="F582" s="134">
        <v>2.091</v>
      </c>
      <c r="G582" s="134">
        <v>3.2</v>
      </c>
      <c r="H582" s="134">
        <v>31.894000000000002</v>
      </c>
      <c r="I582" s="135">
        <v>1066.27</v>
      </c>
      <c r="J582" s="134">
        <v>31.894000000000002</v>
      </c>
      <c r="K582" s="135">
        <v>1066.27</v>
      </c>
      <c r="L582" s="49">
        <f>J582/K582</f>
        <v>0.02991174843144795</v>
      </c>
      <c r="M582" s="50">
        <v>313.375</v>
      </c>
      <c r="N582" s="50">
        <f>L582*M582</f>
        <v>9.373594164705</v>
      </c>
      <c r="O582" s="50">
        <f>L582*60*1000</f>
        <v>1794.704905886877</v>
      </c>
      <c r="P582" s="51">
        <f>O582*M582/1000</f>
        <v>562.4156498823</v>
      </c>
      <c r="R582" s="10"/>
      <c r="S582" s="10"/>
    </row>
    <row r="583" spans="1:19" s="9" customFormat="1" ht="12.75" customHeight="1">
      <c r="A583" s="171"/>
      <c r="B583" s="26" t="s">
        <v>93</v>
      </c>
      <c r="C583" s="46">
        <v>54</v>
      </c>
      <c r="D583" s="46">
        <v>1987</v>
      </c>
      <c r="E583" s="47">
        <v>77.43</v>
      </c>
      <c r="F583" s="47">
        <v>3.83</v>
      </c>
      <c r="G583" s="47">
        <v>8.4</v>
      </c>
      <c r="H583" s="47">
        <f>E583-F583-G583</f>
        <v>65.2</v>
      </c>
      <c r="I583" s="48">
        <v>2177.6</v>
      </c>
      <c r="J583" s="49">
        <f>H583/I583*K583</f>
        <v>65.2</v>
      </c>
      <c r="K583" s="48">
        <v>2177.6</v>
      </c>
      <c r="L583" s="49">
        <f>J583/K583</f>
        <v>0.029941219691403384</v>
      </c>
      <c r="M583" s="50">
        <v>316.7540000000001</v>
      </c>
      <c r="N583" s="50">
        <f>L583*M583</f>
        <v>9.48400110213079</v>
      </c>
      <c r="O583" s="50">
        <f>L583*60*1000</f>
        <v>1796.473181484203</v>
      </c>
      <c r="P583" s="51">
        <f>O583*M583/1000</f>
        <v>569.0400661278475</v>
      </c>
      <c r="R583" s="10"/>
      <c r="S583" s="10"/>
    </row>
    <row r="584" spans="1:19" s="9" customFormat="1" ht="12.75" customHeight="1">
      <c r="A584" s="171"/>
      <c r="B584" s="26" t="s">
        <v>738</v>
      </c>
      <c r="C584" s="46">
        <v>107</v>
      </c>
      <c r="D584" s="46" t="s">
        <v>30</v>
      </c>
      <c r="E584" s="47">
        <v>102.97</v>
      </c>
      <c r="F584" s="47">
        <v>3.77</v>
      </c>
      <c r="G584" s="47">
        <v>17.4</v>
      </c>
      <c r="H584" s="47">
        <v>81.8</v>
      </c>
      <c r="I584" s="48">
        <v>2639.07</v>
      </c>
      <c r="J584" s="49">
        <v>75.14</v>
      </c>
      <c r="K584" s="48">
        <v>2507.08</v>
      </c>
      <c r="L584" s="125">
        <v>0.029971121783110233</v>
      </c>
      <c r="M584" s="163">
        <v>223.6</v>
      </c>
      <c r="N584" s="113">
        <v>6.701542830703448</v>
      </c>
      <c r="O584" s="113">
        <v>1798.267306986614</v>
      </c>
      <c r="P584" s="114">
        <v>402.09256984220684</v>
      </c>
      <c r="R584" s="10"/>
      <c r="S584" s="10"/>
    </row>
    <row r="585" spans="1:19" s="9" customFormat="1" ht="12.75" customHeight="1">
      <c r="A585" s="171"/>
      <c r="B585" s="26" t="s">
        <v>605</v>
      </c>
      <c r="C585" s="46">
        <v>86</v>
      </c>
      <c r="D585" s="46">
        <v>1988</v>
      </c>
      <c r="E585" s="47">
        <v>155.64255</v>
      </c>
      <c r="F585" s="47">
        <v>15.44138</v>
      </c>
      <c r="G585" s="47">
        <v>10.04</v>
      </c>
      <c r="H585" s="47">
        <f>E585-F585-G585</f>
        <v>130.16117</v>
      </c>
      <c r="I585" s="48">
        <v>4340.21</v>
      </c>
      <c r="J585" s="49">
        <f>H585</f>
        <v>130.16117</v>
      </c>
      <c r="K585" s="48">
        <f>I585</f>
        <v>4340.21</v>
      </c>
      <c r="L585" s="49">
        <f>J585/K585</f>
        <v>0.029989601885623045</v>
      </c>
      <c r="M585" s="50">
        <v>278.39</v>
      </c>
      <c r="N585" s="50">
        <f>L585*M585</f>
        <v>8.3488052689386</v>
      </c>
      <c r="O585" s="50">
        <f>L585*60*1000</f>
        <v>1799.3761131373826</v>
      </c>
      <c r="P585" s="51">
        <f>O585*M585/1000</f>
        <v>500.9283161363159</v>
      </c>
      <c r="R585" s="10"/>
      <c r="S585" s="10"/>
    </row>
    <row r="586" spans="1:19" s="9" customFormat="1" ht="12.75" customHeight="1">
      <c r="A586" s="171"/>
      <c r="B586" s="133" t="s">
        <v>669</v>
      </c>
      <c r="C586" s="159">
        <v>6</v>
      </c>
      <c r="D586" s="46">
        <v>1957</v>
      </c>
      <c r="E586" s="47">
        <f>F586+G586+H586</f>
        <v>11.189838</v>
      </c>
      <c r="F586" s="134">
        <v>0.459</v>
      </c>
      <c r="G586" s="134">
        <v>0.96</v>
      </c>
      <c r="H586" s="134">
        <v>9.770838</v>
      </c>
      <c r="I586" s="135">
        <v>428.79</v>
      </c>
      <c r="J586" s="134">
        <v>9.770838</v>
      </c>
      <c r="K586" s="135">
        <v>324.95</v>
      </c>
      <c r="L586" s="49">
        <f>J586/K586</f>
        <v>0.03006874288352054</v>
      </c>
      <c r="M586" s="50">
        <v>313.375</v>
      </c>
      <c r="N586" s="50">
        <f>L586*M586</f>
        <v>9.42279230112325</v>
      </c>
      <c r="O586" s="50">
        <f>L586*60*1000</f>
        <v>1804.1245730112325</v>
      </c>
      <c r="P586" s="51">
        <f>O586*M586/1000</f>
        <v>565.367538067395</v>
      </c>
      <c r="R586" s="10"/>
      <c r="S586" s="10"/>
    </row>
    <row r="587" spans="1:19" s="9" customFormat="1" ht="12.75">
      <c r="A587" s="171"/>
      <c r="B587" s="26" t="s">
        <v>862</v>
      </c>
      <c r="C587" s="46">
        <v>12</v>
      </c>
      <c r="D587" s="46">
        <v>2000</v>
      </c>
      <c r="E587" s="47">
        <v>21.7</v>
      </c>
      <c r="F587" s="47">
        <v>0.765</v>
      </c>
      <c r="G587" s="47">
        <v>2.1</v>
      </c>
      <c r="H587" s="47">
        <v>20.057</v>
      </c>
      <c r="I587" s="48">
        <v>666</v>
      </c>
      <c r="J587" s="49">
        <v>20.057</v>
      </c>
      <c r="K587" s="48">
        <v>666</v>
      </c>
      <c r="L587" s="49">
        <v>0.030115615615615612</v>
      </c>
      <c r="M587" s="50">
        <v>222.8</v>
      </c>
      <c r="N587" s="50">
        <v>6.709759159159159</v>
      </c>
      <c r="O587" s="50">
        <v>1806.9369369369367</v>
      </c>
      <c r="P587" s="51">
        <v>402.5855495495495</v>
      </c>
      <c r="R587" s="10"/>
      <c r="S587" s="10"/>
    </row>
    <row r="588" spans="1:19" s="9" customFormat="1" ht="12.75">
      <c r="A588" s="171"/>
      <c r="B588" s="31" t="s">
        <v>565</v>
      </c>
      <c r="C588" s="90">
        <v>15</v>
      </c>
      <c r="D588" s="90" t="s">
        <v>30</v>
      </c>
      <c r="E588" s="109">
        <v>29.201</v>
      </c>
      <c r="F588" s="109">
        <v>1.8308999999999997</v>
      </c>
      <c r="G588" s="109">
        <v>2.4</v>
      </c>
      <c r="H588" s="109">
        <v>24.970100000000002</v>
      </c>
      <c r="I588" s="163"/>
      <c r="J588" s="240">
        <v>24.970100000000002</v>
      </c>
      <c r="K588" s="110">
        <v>826.86</v>
      </c>
      <c r="L588" s="125">
        <v>0.03019870352901338</v>
      </c>
      <c r="M588" s="112">
        <v>341.6</v>
      </c>
      <c r="N588" s="113">
        <v>10.315877125510971</v>
      </c>
      <c r="O588" s="113">
        <v>1811.9222117408026</v>
      </c>
      <c r="P588" s="114">
        <v>618.9526275306581</v>
      </c>
      <c r="R588" s="10"/>
      <c r="S588" s="10"/>
    </row>
    <row r="589" spans="1:19" s="9" customFormat="1" ht="12.75" customHeight="1">
      <c r="A589" s="171"/>
      <c r="B589" s="26" t="s">
        <v>831</v>
      </c>
      <c r="C589" s="46">
        <v>12</v>
      </c>
      <c r="D589" s="46" t="s">
        <v>30</v>
      </c>
      <c r="E589" s="47">
        <f>F589+G589+H589</f>
        <v>23.105999999999998</v>
      </c>
      <c r="F589" s="47">
        <v>0.108</v>
      </c>
      <c r="G589" s="47">
        <v>1.92</v>
      </c>
      <c r="H589" s="47">
        <v>21.078</v>
      </c>
      <c r="I589" s="48">
        <v>695.88</v>
      </c>
      <c r="J589" s="49">
        <f>H589</f>
        <v>21.078</v>
      </c>
      <c r="K589" s="48">
        <f>I589</f>
        <v>695.88</v>
      </c>
      <c r="L589" s="49">
        <f>J589/K589</f>
        <v>0.030289705121572683</v>
      </c>
      <c r="M589" s="50">
        <v>343.02</v>
      </c>
      <c r="N589" s="50">
        <f>L589*M589</f>
        <v>10.389974650801861</v>
      </c>
      <c r="O589" s="50">
        <f>L589*60*1000</f>
        <v>1817.382307294361</v>
      </c>
      <c r="P589" s="51">
        <f>O589*M589/1000</f>
        <v>623.3984790481117</v>
      </c>
      <c r="R589" s="10"/>
      <c r="S589" s="10"/>
    </row>
    <row r="590" spans="1:19" s="9" customFormat="1" ht="12.75">
      <c r="A590" s="171"/>
      <c r="B590" s="26" t="s">
        <v>550</v>
      </c>
      <c r="C590" s="46">
        <v>73</v>
      </c>
      <c r="D590" s="46">
        <v>1976</v>
      </c>
      <c r="E590" s="47">
        <f>F590+G590+H590</f>
        <v>82.328</v>
      </c>
      <c r="F590" s="47">
        <v>6.690157</v>
      </c>
      <c r="G590" s="47">
        <v>11.52</v>
      </c>
      <c r="H590" s="47">
        <v>64.11784300000001</v>
      </c>
      <c r="I590" s="48">
        <v>2115.62</v>
      </c>
      <c r="J590" s="47">
        <v>64.11784300000001</v>
      </c>
      <c r="K590" s="48">
        <v>2115.62</v>
      </c>
      <c r="L590" s="49">
        <f>J590/K590</f>
        <v>0.030306880725272028</v>
      </c>
      <c r="M590" s="50">
        <v>288.96</v>
      </c>
      <c r="N590" s="50">
        <f>L590*M590</f>
        <v>8.757476254374604</v>
      </c>
      <c r="O590" s="50">
        <f>L590*60*1000</f>
        <v>1818.4128435163216</v>
      </c>
      <c r="P590" s="51">
        <f>O590*M590/1000</f>
        <v>525.4485752624762</v>
      </c>
      <c r="R590" s="10"/>
      <c r="S590" s="10"/>
    </row>
    <row r="591" spans="1:19" s="9" customFormat="1" ht="12.75">
      <c r="A591" s="171"/>
      <c r="B591" s="31" t="s">
        <v>564</v>
      </c>
      <c r="C591" s="90">
        <v>14</v>
      </c>
      <c r="D591" s="90" t="s">
        <v>30</v>
      </c>
      <c r="E591" s="109">
        <v>20.077</v>
      </c>
      <c r="F591" s="109">
        <v>0.6629999999999999</v>
      </c>
      <c r="G591" s="109">
        <v>0.14</v>
      </c>
      <c r="H591" s="109">
        <v>19.274</v>
      </c>
      <c r="I591" s="163"/>
      <c r="J591" s="240">
        <v>19.274</v>
      </c>
      <c r="K591" s="110">
        <v>635.91</v>
      </c>
      <c r="L591" s="125">
        <v>0.03030932050132881</v>
      </c>
      <c r="M591" s="112">
        <v>341.6</v>
      </c>
      <c r="N591" s="113">
        <v>10.353663883253923</v>
      </c>
      <c r="O591" s="113">
        <v>1818.5592300797286</v>
      </c>
      <c r="P591" s="114">
        <v>621.2198329952354</v>
      </c>
      <c r="R591" s="10"/>
      <c r="S591" s="10"/>
    </row>
    <row r="592" spans="1:19" s="9" customFormat="1" ht="12.75">
      <c r="A592" s="171"/>
      <c r="B592" s="26" t="s">
        <v>455</v>
      </c>
      <c r="C592" s="46">
        <v>40</v>
      </c>
      <c r="D592" s="46">
        <v>1978</v>
      </c>
      <c r="E592" s="47">
        <v>74.919003</v>
      </c>
      <c r="F592" s="47">
        <v>4.576026</v>
      </c>
      <c r="G592" s="47">
        <v>6.4</v>
      </c>
      <c r="H592" s="47">
        <v>63.942977</v>
      </c>
      <c r="I592" s="48">
        <v>2108.1</v>
      </c>
      <c r="J592" s="49">
        <v>63.942977</v>
      </c>
      <c r="K592" s="48">
        <v>2108.1</v>
      </c>
      <c r="L592" s="49">
        <f>J592/K592</f>
        <v>0.03033204164887814</v>
      </c>
      <c r="M592" s="50">
        <v>249</v>
      </c>
      <c r="N592" s="50">
        <f>L592*M592</f>
        <v>7.552678370570657</v>
      </c>
      <c r="O592" s="50">
        <f>L592*60*1000</f>
        <v>1819.9224989326883</v>
      </c>
      <c r="P592" s="51">
        <f>O592*M592/1000</f>
        <v>453.16070223423935</v>
      </c>
      <c r="R592" s="10"/>
      <c r="S592" s="10"/>
    </row>
    <row r="593" spans="1:19" s="9" customFormat="1" ht="12.75">
      <c r="A593" s="171"/>
      <c r="B593" s="133" t="s">
        <v>184</v>
      </c>
      <c r="C593" s="159">
        <v>16</v>
      </c>
      <c r="D593" s="46">
        <v>1989</v>
      </c>
      <c r="E593" s="47">
        <f>F593+G593+H593</f>
        <v>32.748557</v>
      </c>
      <c r="F593" s="134">
        <v>0</v>
      </c>
      <c r="G593" s="134">
        <v>0</v>
      </c>
      <c r="H593" s="134">
        <v>32.748557</v>
      </c>
      <c r="I593" s="135">
        <v>1146.81</v>
      </c>
      <c r="J593" s="134">
        <v>32.748557</v>
      </c>
      <c r="K593" s="135">
        <v>1079.49</v>
      </c>
      <c r="L593" s="49">
        <f>J593/K593</f>
        <v>0.030337063798645654</v>
      </c>
      <c r="M593" s="50">
        <v>313.375</v>
      </c>
      <c r="N593" s="50">
        <f>L593*M593</f>
        <v>9.506877367900582</v>
      </c>
      <c r="O593" s="50">
        <f>L593*60*1000</f>
        <v>1820.2238279187393</v>
      </c>
      <c r="P593" s="51">
        <f>O593*M593/1000</f>
        <v>570.4126420740349</v>
      </c>
      <c r="R593" s="10"/>
      <c r="S593" s="10"/>
    </row>
    <row r="594" spans="1:19" s="9" customFormat="1" ht="12.75" customHeight="1">
      <c r="A594" s="171"/>
      <c r="B594" s="26" t="s">
        <v>739</v>
      </c>
      <c r="C594" s="46">
        <v>24</v>
      </c>
      <c r="D594" s="46" t="s">
        <v>30</v>
      </c>
      <c r="E594" s="47">
        <v>35.914</v>
      </c>
      <c r="F594" s="278">
        <v>1.53</v>
      </c>
      <c r="G594" s="278">
        <v>0.234</v>
      </c>
      <c r="H594" s="278">
        <v>34.15</v>
      </c>
      <c r="I594" s="48">
        <v>1111.86</v>
      </c>
      <c r="J594" s="49">
        <v>29.76</v>
      </c>
      <c r="K594" s="48">
        <v>980.15</v>
      </c>
      <c r="L594" s="125">
        <v>0.03036269958679794</v>
      </c>
      <c r="M594" s="163">
        <v>223.6</v>
      </c>
      <c r="N594" s="113">
        <v>6.789099627608019</v>
      </c>
      <c r="O594" s="113">
        <v>1821.7619752078765</v>
      </c>
      <c r="P594" s="114">
        <v>407.3459776564811</v>
      </c>
      <c r="Q594" s="11"/>
      <c r="R594" s="10"/>
      <c r="S594" s="10"/>
    </row>
    <row r="595" spans="1:25" s="9" customFormat="1" ht="12.75">
      <c r="A595" s="171"/>
      <c r="B595" s="26" t="s">
        <v>740</v>
      </c>
      <c r="C595" s="46">
        <v>20</v>
      </c>
      <c r="D595" s="46" t="s">
        <v>30</v>
      </c>
      <c r="E595" s="47">
        <v>36.33</v>
      </c>
      <c r="F595" s="278">
        <v>1.78</v>
      </c>
      <c r="G595" s="278">
        <v>3.27</v>
      </c>
      <c r="H595" s="278">
        <v>31.28</v>
      </c>
      <c r="I595" s="48">
        <v>957.78</v>
      </c>
      <c r="J595" s="49">
        <v>29.1</v>
      </c>
      <c r="K595" s="48">
        <v>957.78</v>
      </c>
      <c r="L595" s="125">
        <v>0.030382760132807118</v>
      </c>
      <c r="M595" s="163">
        <v>223.6</v>
      </c>
      <c r="N595" s="113">
        <v>6.793585165695672</v>
      </c>
      <c r="O595" s="113">
        <v>1822.965607968427</v>
      </c>
      <c r="P595" s="114">
        <v>407.6151099417403</v>
      </c>
      <c r="Q595" s="10"/>
      <c r="R595" s="10"/>
      <c r="S595" s="10"/>
      <c r="T595" s="12"/>
      <c r="U595" s="13"/>
      <c r="V595" s="13"/>
      <c r="W595" s="14"/>
      <c r="X595" s="14"/>
      <c r="Y595" s="14"/>
    </row>
    <row r="596" spans="1:19" s="9" customFormat="1" ht="12.75" customHeight="1">
      <c r="A596" s="171"/>
      <c r="B596" s="26" t="s">
        <v>855</v>
      </c>
      <c r="C596" s="46">
        <v>12</v>
      </c>
      <c r="D596" s="46">
        <v>1991</v>
      </c>
      <c r="E596" s="47">
        <v>23.928</v>
      </c>
      <c r="F596" s="47">
        <v>0.204</v>
      </c>
      <c r="G596" s="47">
        <v>1.92</v>
      </c>
      <c r="H596" s="47">
        <v>21.804</v>
      </c>
      <c r="I596" s="48">
        <v>717.08</v>
      </c>
      <c r="J596" s="49">
        <v>21.8</v>
      </c>
      <c r="K596" s="48">
        <v>717.1</v>
      </c>
      <c r="L596" s="49">
        <v>0.03040022312090364</v>
      </c>
      <c r="M596" s="50">
        <v>236.31</v>
      </c>
      <c r="N596" s="50">
        <v>7.183876725700739</v>
      </c>
      <c r="O596" s="50">
        <v>1824.0133872542183</v>
      </c>
      <c r="P596" s="51">
        <v>431.03260354204434</v>
      </c>
      <c r="R596" s="10"/>
      <c r="S596" s="10"/>
    </row>
    <row r="597" spans="1:19" s="9" customFormat="1" ht="12.75">
      <c r="A597" s="171"/>
      <c r="B597" s="133" t="s">
        <v>475</v>
      </c>
      <c r="C597" s="159">
        <v>20</v>
      </c>
      <c r="D597" s="46">
        <v>1978</v>
      </c>
      <c r="E597" s="47">
        <f>F597+G597+H597</f>
        <v>36.9</v>
      </c>
      <c r="F597" s="134">
        <v>1.734</v>
      </c>
      <c r="G597" s="134">
        <v>3.2</v>
      </c>
      <c r="H597" s="134">
        <v>31.966</v>
      </c>
      <c r="I597" s="135">
        <v>1051.1</v>
      </c>
      <c r="J597" s="134">
        <v>31.966</v>
      </c>
      <c r="K597" s="135">
        <v>1051.1</v>
      </c>
      <c r="L597" s="49">
        <f>J597/K597</f>
        <v>0.030411949386357152</v>
      </c>
      <c r="M597" s="50">
        <v>313.375</v>
      </c>
      <c r="N597" s="50">
        <f>L597*M597</f>
        <v>9.530344638949673</v>
      </c>
      <c r="O597" s="50">
        <f>L597*60*1000</f>
        <v>1824.716963181429</v>
      </c>
      <c r="P597" s="51">
        <f>O597*M597/1000</f>
        <v>571.8206783369803</v>
      </c>
      <c r="R597" s="10"/>
      <c r="S597" s="10"/>
    </row>
    <row r="598" spans="1:19" s="9" customFormat="1" ht="12.75" customHeight="1">
      <c r="A598" s="171"/>
      <c r="B598" s="26" t="s">
        <v>874</v>
      </c>
      <c r="C598" s="46">
        <v>9</v>
      </c>
      <c r="D598" s="46">
        <v>1992</v>
      </c>
      <c r="E598" s="47">
        <f>F598+G598+H598</f>
        <v>16.495999679999997</v>
      </c>
      <c r="F598" s="47">
        <f>17.051*53.68/1000</f>
        <v>0.9152976799999999</v>
      </c>
      <c r="G598" s="47">
        <v>1.44</v>
      </c>
      <c r="H598" s="47">
        <v>14.140702</v>
      </c>
      <c r="I598" s="48">
        <v>464.07</v>
      </c>
      <c r="J598" s="50">
        <f>H598</f>
        <v>14.140702</v>
      </c>
      <c r="K598" s="48">
        <f>I598</f>
        <v>464.07</v>
      </c>
      <c r="L598" s="49">
        <f>J598/K598</f>
        <v>0.030471053935828645</v>
      </c>
      <c r="M598" s="50">
        <f>M597</f>
        <v>313.375</v>
      </c>
      <c r="N598" s="50">
        <f>L598*M598</f>
        <v>9.548866527140301</v>
      </c>
      <c r="O598" s="50">
        <f>L598*60*1000</f>
        <v>1828.2632361497188</v>
      </c>
      <c r="P598" s="51">
        <f>O598*M598/1000</f>
        <v>572.9319916284181</v>
      </c>
      <c r="R598" s="10"/>
      <c r="S598" s="10"/>
    </row>
    <row r="599" spans="1:19" s="9" customFormat="1" ht="12.75">
      <c r="A599" s="171"/>
      <c r="B599" s="26" t="s">
        <v>875</v>
      </c>
      <c r="C599" s="46">
        <v>22</v>
      </c>
      <c r="D599" s="46">
        <v>1987</v>
      </c>
      <c r="E599" s="47">
        <f>F599+G599+H599</f>
        <v>38.20799748</v>
      </c>
      <c r="F599" s="47">
        <f>34.336*53.68/1000</f>
        <v>1.8431564799999998</v>
      </c>
      <c r="G599" s="47">
        <v>3.4</v>
      </c>
      <c r="H599" s="47">
        <v>32.964841</v>
      </c>
      <c r="I599" s="48">
        <v>1081.63</v>
      </c>
      <c r="J599" s="50">
        <f>H599</f>
        <v>32.964841</v>
      </c>
      <c r="K599" s="48">
        <f>I599</f>
        <v>1081.63</v>
      </c>
      <c r="L599" s="49">
        <f>J599/K599</f>
        <v>0.030477003226611683</v>
      </c>
      <c r="M599" s="50">
        <f>M598</f>
        <v>313.375</v>
      </c>
      <c r="N599" s="50">
        <f>L599*M599</f>
        <v>9.550730886139437</v>
      </c>
      <c r="O599" s="50">
        <f>L599*60*1000</f>
        <v>1828.620193596701</v>
      </c>
      <c r="P599" s="51">
        <f>O599*M599/1000</f>
        <v>573.0438531683661</v>
      </c>
      <c r="R599" s="10"/>
      <c r="S599" s="10"/>
    </row>
    <row r="600" spans="1:19" s="9" customFormat="1" ht="12.75">
      <c r="A600" s="171"/>
      <c r="B600" s="26" t="s">
        <v>92</v>
      </c>
      <c r="C600" s="46">
        <v>57</v>
      </c>
      <c r="D600" s="46">
        <v>1982</v>
      </c>
      <c r="E600" s="47">
        <v>122.18</v>
      </c>
      <c r="F600" s="47">
        <v>7.28</v>
      </c>
      <c r="G600" s="47">
        <v>8.64</v>
      </c>
      <c r="H600" s="47">
        <f>E600-F600-G600</f>
        <v>106.26</v>
      </c>
      <c r="I600" s="48">
        <v>3486.1</v>
      </c>
      <c r="J600" s="49">
        <f>H600/I600*K600</f>
        <v>104.91578554832049</v>
      </c>
      <c r="K600" s="48">
        <v>3442</v>
      </c>
      <c r="L600" s="49">
        <f>J600/K600</f>
        <v>0.030481053326066383</v>
      </c>
      <c r="M600" s="50">
        <v>316.7540000000001</v>
      </c>
      <c r="N600" s="50">
        <f>L600*M600</f>
        <v>9.654995565244834</v>
      </c>
      <c r="O600" s="50">
        <f>L600*60*1000</f>
        <v>1828.863199563983</v>
      </c>
      <c r="P600" s="51">
        <f>O600*M600/1000</f>
        <v>579.29973391469</v>
      </c>
      <c r="R600" s="10"/>
      <c r="S600" s="10"/>
    </row>
    <row r="601" spans="1:19" s="9" customFormat="1" ht="12.75">
      <c r="A601" s="171"/>
      <c r="B601" s="26" t="s">
        <v>496</v>
      </c>
      <c r="C601" s="46">
        <v>20</v>
      </c>
      <c r="D601" s="46" t="s">
        <v>30</v>
      </c>
      <c r="E601" s="47">
        <f>F601+G601+H601</f>
        <v>37.3</v>
      </c>
      <c r="F601" s="47">
        <v>1.326</v>
      </c>
      <c r="G601" s="47">
        <v>3.12</v>
      </c>
      <c r="H601" s="47">
        <v>32.854</v>
      </c>
      <c r="I601" s="48">
        <v>1076.74</v>
      </c>
      <c r="J601" s="49">
        <v>32.854</v>
      </c>
      <c r="K601" s="48">
        <v>1076.74</v>
      </c>
      <c r="L601" s="49">
        <f>J601/K601</f>
        <v>0.030512472834667608</v>
      </c>
      <c r="M601" s="50">
        <v>224.9</v>
      </c>
      <c r="N601" s="50">
        <f>L601*M601</f>
        <v>6.862255140516745</v>
      </c>
      <c r="O601" s="50">
        <f>L601*60*1000</f>
        <v>1830.7483700800565</v>
      </c>
      <c r="P601" s="51">
        <f>O601*M601/1000</f>
        <v>411.7353084310047</v>
      </c>
      <c r="R601" s="10"/>
      <c r="S601" s="10"/>
    </row>
    <row r="602" spans="1:19" s="9" customFormat="1" ht="12.75">
      <c r="A602" s="171"/>
      <c r="B602" s="31" t="s">
        <v>432</v>
      </c>
      <c r="C602" s="90">
        <v>12</v>
      </c>
      <c r="D602" s="90">
        <v>1980</v>
      </c>
      <c r="E602" s="47">
        <v>16.716</v>
      </c>
      <c r="F602" s="47">
        <v>0.357</v>
      </c>
      <c r="G602" s="47">
        <v>1.6</v>
      </c>
      <c r="H602" s="47">
        <v>14.759</v>
      </c>
      <c r="I602" s="48">
        <v>587.63</v>
      </c>
      <c r="J602" s="49">
        <v>14.31</v>
      </c>
      <c r="K602" s="48">
        <v>468.68</v>
      </c>
      <c r="L602" s="49">
        <f>J602/K602</f>
        <v>0.030532559528889648</v>
      </c>
      <c r="M602" s="50">
        <v>336.265</v>
      </c>
      <c r="N602" s="50">
        <f>L602*M602</f>
        <v>10.267031129982078</v>
      </c>
      <c r="O602" s="50">
        <f>L602*60*1000</f>
        <v>1831.9535717333788</v>
      </c>
      <c r="P602" s="51">
        <f>O602*M602/1000</f>
        <v>616.0218677989245</v>
      </c>
      <c r="R602" s="10"/>
      <c r="S602" s="10"/>
    </row>
    <row r="603" spans="1:19" s="9" customFormat="1" ht="12.75">
      <c r="A603" s="171"/>
      <c r="B603" s="26" t="s">
        <v>832</v>
      </c>
      <c r="C603" s="46">
        <v>24</v>
      </c>
      <c r="D603" s="46" t="s">
        <v>30</v>
      </c>
      <c r="E603" s="47">
        <f>F603+G603+H603</f>
        <v>36.33</v>
      </c>
      <c r="F603" s="47">
        <v>1.135</v>
      </c>
      <c r="G603" s="47">
        <v>3.76</v>
      </c>
      <c r="H603" s="47">
        <v>31.435</v>
      </c>
      <c r="I603" s="48">
        <v>1029.2</v>
      </c>
      <c r="J603" s="49">
        <v>26.439</v>
      </c>
      <c r="K603" s="48">
        <v>865.72</v>
      </c>
      <c r="L603" s="49">
        <f>J603/K603</f>
        <v>0.030539897426419625</v>
      </c>
      <c r="M603" s="50">
        <v>343.02</v>
      </c>
      <c r="N603" s="50">
        <f>L603*M603</f>
        <v>10.47579561521046</v>
      </c>
      <c r="O603" s="50">
        <f>L603*60*1000</f>
        <v>1832.3938455851776</v>
      </c>
      <c r="P603" s="51">
        <f>O603*M603/1000</f>
        <v>628.5477369126276</v>
      </c>
      <c r="R603" s="10"/>
      <c r="S603" s="10"/>
    </row>
    <row r="604" spans="1:19" s="9" customFormat="1" ht="12.75">
      <c r="A604" s="171"/>
      <c r="B604" s="26" t="s">
        <v>89</v>
      </c>
      <c r="C604" s="46">
        <v>118</v>
      </c>
      <c r="D604" s="46">
        <v>1961</v>
      </c>
      <c r="E604" s="47">
        <v>91.73</v>
      </c>
      <c r="F604" s="47">
        <v>11.6</v>
      </c>
      <c r="G604" s="47"/>
      <c r="H604" s="47">
        <f>E604-F604-G604</f>
        <v>80.13000000000001</v>
      </c>
      <c r="I604" s="48">
        <v>2622</v>
      </c>
      <c r="J604" s="49">
        <f>H604/I604*K604</f>
        <v>76.64608695652174</v>
      </c>
      <c r="K604" s="46">
        <v>2508</v>
      </c>
      <c r="L604" s="49">
        <f>J604/K604</f>
        <v>0.030560640732265446</v>
      </c>
      <c r="M604" s="50">
        <v>316.7540000000001</v>
      </c>
      <c r="N604" s="50">
        <f>L604*M604</f>
        <v>9.680205194508012</v>
      </c>
      <c r="O604" s="50">
        <f>L604*60*1000</f>
        <v>1833.6384439359267</v>
      </c>
      <c r="P604" s="51">
        <f>O604*M604/1000</f>
        <v>580.8123116704807</v>
      </c>
      <c r="Q604" s="11"/>
      <c r="R604" s="10"/>
      <c r="S604" s="10"/>
    </row>
    <row r="605" spans="1:19" s="9" customFormat="1" ht="12.75" customHeight="1">
      <c r="A605" s="171"/>
      <c r="B605" s="26" t="s">
        <v>457</v>
      </c>
      <c r="C605" s="46">
        <v>13</v>
      </c>
      <c r="D605" s="46">
        <v>1958</v>
      </c>
      <c r="E605" s="47">
        <v>23.446001</v>
      </c>
      <c r="F605" s="47">
        <v>0.6885</v>
      </c>
      <c r="G605" s="47">
        <v>1.45</v>
      </c>
      <c r="H605" s="47">
        <v>21.307501</v>
      </c>
      <c r="I605" s="48">
        <v>693.99</v>
      </c>
      <c r="J605" s="49">
        <v>8.049684</v>
      </c>
      <c r="K605" s="48">
        <v>262.18</v>
      </c>
      <c r="L605" s="49">
        <f>J605/K605</f>
        <v>0.030702891143489203</v>
      </c>
      <c r="M605" s="50">
        <v>249</v>
      </c>
      <c r="N605" s="50">
        <f>L605*M605</f>
        <v>7.6450198947288115</v>
      </c>
      <c r="O605" s="50">
        <f>L605*60*1000</f>
        <v>1842.173468609352</v>
      </c>
      <c r="P605" s="51">
        <f>O605*M605/1000</f>
        <v>458.7011936837287</v>
      </c>
      <c r="R605" s="10"/>
      <c r="S605" s="10"/>
    </row>
    <row r="606" spans="1:19" s="9" customFormat="1" ht="12.75" customHeight="1">
      <c r="A606" s="171"/>
      <c r="B606" s="26" t="s">
        <v>86</v>
      </c>
      <c r="C606" s="46">
        <v>107</v>
      </c>
      <c r="D606" s="46">
        <v>1974</v>
      </c>
      <c r="E606" s="47">
        <v>104.99</v>
      </c>
      <c r="F606" s="47">
        <v>9.24</v>
      </c>
      <c r="G606" s="47">
        <v>17.04</v>
      </c>
      <c r="H606" s="47">
        <f>E606-F606-G606</f>
        <v>78.71000000000001</v>
      </c>
      <c r="I606" s="48">
        <v>2560</v>
      </c>
      <c r="J606" s="49">
        <f>H606/I606*K606</f>
        <v>76.95747265625</v>
      </c>
      <c r="K606" s="46">
        <v>2503</v>
      </c>
      <c r="L606" s="49">
        <f>J606/K606</f>
        <v>0.03074609375</v>
      </c>
      <c r="M606" s="50">
        <v>316.7540000000001</v>
      </c>
      <c r="N606" s="50">
        <f>L606*M606</f>
        <v>9.738948179687503</v>
      </c>
      <c r="O606" s="50">
        <f>L606*60*1000</f>
        <v>1844.7656250000002</v>
      </c>
      <c r="P606" s="51">
        <f>O606*M606/1000</f>
        <v>584.3368907812502</v>
      </c>
      <c r="R606" s="10"/>
      <c r="S606" s="10"/>
    </row>
    <row r="607" spans="1:19" s="9" customFormat="1" ht="12.75">
      <c r="A607" s="171"/>
      <c r="B607" s="26" t="s">
        <v>698</v>
      </c>
      <c r="C607" s="46">
        <v>24</v>
      </c>
      <c r="D607" s="46" t="s">
        <v>30</v>
      </c>
      <c r="E607" s="47">
        <f>F607+G607+H607</f>
        <v>39.230000000000004</v>
      </c>
      <c r="F607" s="47">
        <v>1.377</v>
      </c>
      <c r="G607" s="47">
        <v>3.76</v>
      </c>
      <c r="H607" s="47">
        <v>34.093</v>
      </c>
      <c r="I607" s="48">
        <v>1107.43</v>
      </c>
      <c r="J607" s="49">
        <v>34.093</v>
      </c>
      <c r="K607" s="48">
        <v>1107.43</v>
      </c>
      <c r="L607" s="49">
        <f>J607/K607</f>
        <v>0.030785693000912023</v>
      </c>
      <c r="M607" s="50">
        <v>224.9</v>
      </c>
      <c r="N607" s="50">
        <f>L607*M607</f>
        <v>6.923702355905114</v>
      </c>
      <c r="O607" s="50">
        <f>L607*60*1000</f>
        <v>1847.1415800547213</v>
      </c>
      <c r="P607" s="51">
        <f>O607*M607/1000</f>
        <v>415.42214135430686</v>
      </c>
      <c r="R607" s="10"/>
      <c r="S607" s="10"/>
    </row>
    <row r="608" spans="1:19" s="9" customFormat="1" ht="12.75">
      <c r="A608" s="171"/>
      <c r="B608" s="29" t="s">
        <v>336</v>
      </c>
      <c r="C608" s="83">
        <v>10</v>
      </c>
      <c r="D608" s="46">
        <v>1964</v>
      </c>
      <c r="E608" s="47">
        <f>+F608+G608+H608</f>
        <v>16.944001</v>
      </c>
      <c r="F608" s="84">
        <v>1.175154</v>
      </c>
      <c r="G608" s="84">
        <v>1.6</v>
      </c>
      <c r="H608" s="84">
        <v>14.168847000000001</v>
      </c>
      <c r="I608" s="85">
        <v>460.17</v>
      </c>
      <c r="J608" s="224">
        <v>14.168847000000001</v>
      </c>
      <c r="K608" s="85">
        <v>460.17</v>
      </c>
      <c r="L608" s="49">
        <f>+J608/K608</f>
        <v>0.030790462220483737</v>
      </c>
      <c r="M608" s="50">
        <v>306.508</v>
      </c>
      <c r="N608" s="50">
        <f>+L608*M608</f>
        <v>9.437522994276028</v>
      </c>
      <c r="O608" s="50">
        <f>+L608*60*1000</f>
        <v>1847.4277332290242</v>
      </c>
      <c r="P608" s="51">
        <f>+N608*60</f>
        <v>566.2513796565617</v>
      </c>
      <c r="R608" s="10"/>
      <c r="S608" s="10"/>
    </row>
    <row r="609" spans="1:19" s="9" customFormat="1" ht="12.75" customHeight="1">
      <c r="A609" s="171"/>
      <c r="B609" s="31" t="s">
        <v>910</v>
      </c>
      <c r="C609" s="90">
        <v>6</v>
      </c>
      <c r="D609" s="90" t="s">
        <v>30</v>
      </c>
      <c r="E609" s="109">
        <v>11.1</v>
      </c>
      <c r="F609" s="109">
        <v>1.02</v>
      </c>
      <c r="G609" s="109">
        <v>0.06</v>
      </c>
      <c r="H609" s="109">
        <v>10.02</v>
      </c>
      <c r="I609" s="163"/>
      <c r="J609" s="240">
        <v>10.02</v>
      </c>
      <c r="K609" s="110">
        <v>325.38</v>
      </c>
      <c r="L609" s="125">
        <v>0.030794763046284344</v>
      </c>
      <c r="M609" s="112">
        <v>341.6</v>
      </c>
      <c r="N609" s="113">
        <v>10.519491056610732</v>
      </c>
      <c r="O609" s="113">
        <v>1847.6857827770605</v>
      </c>
      <c r="P609" s="114">
        <v>631.1694633966439</v>
      </c>
      <c r="R609" s="10"/>
      <c r="S609" s="10"/>
    </row>
    <row r="610" spans="1:19" s="9" customFormat="1" ht="12.75" customHeight="1">
      <c r="A610" s="171"/>
      <c r="B610" s="26" t="s">
        <v>213</v>
      </c>
      <c r="C610" s="46">
        <v>24</v>
      </c>
      <c r="D610" s="46">
        <v>1966</v>
      </c>
      <c r="E610" s="47">
        <f>SUM(F610:H610)</f>
        <v>33.513</v>
      </c>
      <c r="F610" s="47"/>
      <c r="G610" s="47"/>
      <c r="H610" s="47">
        <v>33.513</v>
      </c>
      <c r="I610" s="48">
        <v>1087.21</v>
      </c>
      <c r="J610" s="47">
        <v>33.513</v>
      </c>
      <c r="K610" s="48">
        <v>1087.21</v>
      </c>
      <c r="L610" s="49">
        <f>J610/K610</f>
        <v>0.030824771663248127</v>
      </c>
      <c r="M610" s="50">
        <v>309.233</v>
      </c>
      <c r="N610" s="50">
        <f>L610*M610</f>
        <v>9.532036615741209</v>
      </c>
      <c r="O610" s="50">
        <f>L610*60*1000</f>
        <v>1849.4862997948876</v>
      </c>
      <c r="P610" s="51">
        <f>O610*M610/1000</f>
        <v>571.9221969444725</v>
      </c>
      <c r="Q610" s="11"/>
      <c r="R610" s="10"/>
      <c r="S610" s="10"/>
    </row>
    <row r="611" spans="1:19" s="9" customFormat="1" ht="12.75" customHeight="1">
      <c r="A611" s="171"/>
      <c r="B611" s="26" t="s">
        <v>833</v>
      </c>
      <c r="C611" s="46">
        <v>20</v>
      </c>
      <c r="D611" s="46" t="s">
        <v>30</v>
      </c>
      <c r="E611" s="47">
        <f>F611+G611+H611</f>
        <v>36.504</v>
      </c>
      <c r="F611" s="47">
        <v>2.062</v>
      </c>
      <c r="G611" s="47">
        <v>3.12</v>
      </c>
      <c r="H611" s="47">
        <v>31.322</v>
      </c>
      <c r="I611" s="48">
        <v>1014.75</v>
      </c>
      <c r="J611" s="49">
        <f>H611</f>
        <v>31.322</v>
      </c>
      <c r="K611" s="48">
        <f>I611</f>
        <v>1014.75</v>
      </c>
      <c r="L611" s="49">
        <f>J611/K611</f>
        <v>0.03086671593988667</v>
      </c>
      <c r="M611" s="50">
        <v>343.02</v>
      </c>
      <c r="N611" s="50">
        <f>L611*M611</f>
        <v>10.587900901699925</v>
      </c>
      <c r="O611" s="50">
        <f>L611*60*1000</f>
        <v>1852.0029563932003</v>
      </c>
      <c r="P611" s="51">
        <f>O611*M611/1000</f>
        <v>635.2740541019955</v>
      </c>
      <c r="R611" s="10"/>
      <c r="S611" s="10"/>
    </row>
    <row r="612" spans="1:19" s="9" customFormat="1" ht="12.75">
      <c r="A612" s="171"/>
      <c r="B612" s="26" t="s">
        <v>522</v>
      </c>
      <c r="C612" s="46">
        <v>36</v>
      </c>
      <c r="D612" s="46" t="s">
        <v>30</v>
      </c>
      <c r="E612" s="47">
        <f>F612+G612+H612</f>
        <v>46.728</v>
      </c>
      <c r="F612" s="47">
        <v>0</v>
      </c>
      <c r="G612" s="47">
        <v>0</v>
      </c>
      <c r="H612" s="47">
        <v>46.728</v>
      </c>
      <c r="I612" s="48">
        <v>1512.85</v>
      </c>
      <c r="J612" s="49">
        <f>H612</f>
        <v>46.728</v>
      </c>
      <c r="K612" s="48">
        <f>I612</f>
        <v>1512.85</v>
      </c>
      <c r="L612" s="49">
        <f>J612/K612</f>
        <v>0.030887397957497443</v>
      </c>
      <c r="M612" s="50">
        <v>343.02</v>
      </c>
      <c r="N612" s="50">
        <f>L612*M612</f>
        <v>10.594995247380773</v>
      </c>
      <c r="O612" s="50">
        <f>L612*60*1000</f>
        <v>1853.2438774498464</v>
      </c>
      <c r="P612" s="51">
        <f>O612*M612/1000</f>
        <v>635.6997148428462</v>
      </c>
      <c r="R612" s="10"/>
      <c r="S612" s="10"/>
    </row>
    <row r="613" spans="1:19" s="9" customFormat="1" ht="12.75">
      <c r="A613" s="171"/>
      <c r="B613" s="279" t="s">
        <v>125</v>
      </c>
      <c r="C613" s="280">
        <v>31</v>
      </c>
      <c r="D613" s="281" t="s">
        <v>30</v>
      </c>
      <c r="E613" s="282">
        <v>41.03</v>
      </c>
      <c r="F613" s="282">
        <v>3.65</v>
      </c>
      <c r="G613" s="283">
        <v>0.31</v>
      </c>
      <c r="H613" s="283">
        <v>37.07</v>
      </c>
      <c r="I613" s="284">
        <v>1196.73</v>
      </c>
      <c r="J613" s="285">
        <v>37.07</v>
      </c>
      <c r="K613" s="280">
        <v>1196.73</v>
      </c>
      <c r="L613" s="49">
        <f>J613/K613</f>
        <v>0.030976076475061207</v>
      </c>
      <c r="M613" s="286">
        <v>249.3</v>
      </c>
      <c r="N613" s="50">
        <f>L613*M613</f>
        <v>7.722335865232759</v>
      </c>
      <c r="O613" s="50">
        <f>L613*60*1000</f>
        <v>1858.5645885036724</v>
      </c>
      <c r="P613" s="51">
        <f>O613*M613/1000</f>
        <v>463.3401519139656</v>
      </c>
      <c r="R613" s="10"/>
      <c r="S613" s="10"/>
    </row>
    <row r="614" spans="1:19" s="9" customFormat="1" ht="12.75">
      <c r="A614" s="171"/>
      <c r="B614" s="26" t="s">
        <v>606</v>
      </c>
      <c r="C614" s="46">
        <v>105</v>
      </c>
      <c r="D614" s="46">
        <v>1963</v>
      </c>
      <c r="E614" s="47">
        <v>93.1</v>
      </c>
      <c r="F614" s="47">
        <v>9.14976</v>
      </c>
      <c r="G614" s="47"/>
      <c r="H614" s="47">
        <f>E614-F614-G614</f>
        <v>83.95024</v>
      </c>
      <c r="I614" s="48">
        <v>2706.95</v>
      </c>
      <c r="J614" s="49">
        <f>H614</f>
        <v>83.95024</v>
      </c>
      <c r="K614" s="48">
        <f>I614</f>
        <v>2706.95</v>
      </c>
      <c r="L614" s="49">
        <f>J614/K614</f>
        <v>0.03101285210292026</v>
      </c>
      <c r="M614" s="50">
        <v>278.39</v>
      </c>
      <c r="N614" s="50">
        <f>L614*M614</f>
        <v>8.633667896931971</v>
      </c>
      <c r="O614" s="50">
        <f>L614*60*1000</f>
        <v>1860.7711261752156</v>
      </c>
      <c r="P614" s="51">
        <f>O614*M614/1000</f>
        <v>518.0200738159182</v>
      </c>
      <c r="R614" s="10"/>
      <c r="S614" s="10"/>
    </row>
    <row r="615" spans="1:19" s="9" customFormat="1" ht="12.75">
      <c r="A615" s="171"/>
      <c r="B615" s="279" t="s">
        <v>128</v>
      </c>
      <c r="C615" s="280">
        <v>11</v>
      </c>
      <c r="D615" s="281" t="s">
        <v>30</v>
      </c>
      <c r="E615" s="282">
        <v>23.84</v>
      </c>
      <c r="F615" s="282">
        <v>0</v>
      </c>
      <c r="G615" s="283">
        <v>0</v>
      </c>
      <c r="H615" s="283">
        <v>23.84</v>
      </c>
      <c r="I615" s="284">
        <v>766.97</v>
      </c>
      <c r="J615" s="285">
        <v>16.06</v>
      </c>
      <c r="K615" s="280">
        <v>516.55</v>
      </c>
      <c r="L615" s="49">
        <f>J615/K615</f>
        <v>0.03109089149162714</v>
      </c>
      <c r="M615" s="286">
        <v>249.3</v>
      </c>
      <c r="N615" s="50">
        <f>L615*M615</f>
        <v>7.750959248862647</v>
      </c>
      <c r="O615" s="50">
        <f>L615*60*1000</f>
        <v>1865.4534894976284</v>
      </c>
      <c r="P615" s="51">
        <f>O615*M615/1000</f>
        <v>465.0575549317588</v>
      </c>
      <c r="Q615" s="11"/>
      <c r="R615" s="10"/>
      <c r="S615" s="10"/>
    </row>
    <row r="616" spans="1:19" s="9" customFormat="1" ht="12.75">
      <c r="A616" s="171"/>
      <c r="B616" s="26" t="s">
        <v>259</v>
      </c>
      <c r="C616" s="46">
        <v>3</v>
      </c>
      <c r="D616" s="46" t="s">
        <v>30</v>
      </c>
      <c r="E616" s="47">
        <f>F616+G616+H616</f>
        <v>5.8352</v>
      </c>
      <c r="F616" s="47">
        <v>0.399</v>
      </c>
      <c r="G616" s="47">
        <v>0.48</v>
      </c>
      <c r="H616" s="47">
        <v>4.9562</v>
      </c>
      <c r="I616" s="48">
        <v>159.37</v>
      </c>
      <c r="J616" s="49">
        <v>4.9562</v>
      </c>
      <c r="K616" s="48">
        <v>159.37</v>
      </c>
      <c r="L616" s="49">
        <f>J616/K616</f>
        <v>0.031098701135721905</v>
      </c>
      <c r="M616" s="50">
        <v>208.5</v>
      </c>
      <c r="N616" s="50">
        <f>L616*M616</f>
        <v>6.484079186798017</v>
      </c>
      <c r="O616" s="50">
        <f>L616*1000*60</f>
        <v>1865.9220681433144</v>
      </c>
      <c r="P616" s="51">
        <f>N616*60</f>
        <v>389.04475120788106</v>
      </c>
      <c r="R616" s="10"/>
      <c r="S616" s="10"/>
    </row>
    <row r="617" spans="1:19" s="9" customFormat="1" ht="12.75">
      <c r="A617" s="171"/>
      <c r="B617" s="29" t="s">
        <v>339</v>
      </c>
      <c r="C617" s="83">
        <v>46</v>
      </c>
      <c r="D617" s="46">
        <v>1963</v>
      </c>
      <c r="E617" s="47">
        <f>+F617+G617+H617</f>
        <v>33.611908</v>
      </c>
      <c r="F617" s="84">
        <v>0.42928</v>
      </c>
      <c r="G617" s="84">
        <v>0</v>
      </c>
      <c r="H617" s="84">
        <v>33.182628</v>
      </c>
      <c r="I617" s="85">
        <v>1094</v>
      </c>
      <c r="J617" s="224">
        <v>33.182628</v>
      </c>
      <c r="K617" s="85">
        <v>1064.64</v>
      </c>
      <c r="L617" s="49">
        <f>+J617/K617</f>
        <v>0.031167932822362486</v>
      </c>
      <c r="M617" s="50">
        <v>306.508</v>
      </c>
      <c r="N617" s="50">
        <f>+L617*M617</f>
        <v>9.55322075351668</v>
      </c>
      <c r="O617" s="50">
        <f>+L617*60*1000</f>
        <v>1870.0759693417492</v>
      </c>
      <c r="P617" s="51">
        <f>+N617*60</f>
        <v>573.1932452110008</v>
      </c>
      <c r="R617" s="10"/>
      <c r="S617" s="10"/>
    </row>
    <row r="618" spans="1:19" s="9" customFormat="1" ht="12.75">
      <c r="A618" s="171"/>
      <c r="B618" s="26" t="s">
        <v>456</v>
      </c>
      <c r="C618" s="46">
        <v>25</v>
      </c>
      <c r="D618" s="46">
        <v>1964</v>
      </c>
      <c r="E618" s="47">
        <v>38.873</v>
      </c>
      <c r="F618" s="47">
        <v>0.277236</v>
      </c>
      <c r="G618" s="47">
        <v>3.84</v>
      </c>
      <c r="H618" s="47">
        <v>34.755764</v>
      </c>
      <c r="I618" s="48">
        <v>1114.29</v>
      </c>
      <c r="J618" s="49">
        <v>28.080588</v>
      </c>
      <c r="K618" s="48">
        <v>900.28</v>
      </c>
      <c r="L618" s="49">
        <f>J618/K618</f>
        <v>0.031190949482383257</v>
      </c>
      <c r="M618" s="50">
        <v>249</v>
      </c>
      <c r="N618" s="50">
        <f>L618*M618</f>
        <v>7.766546421113431</v>
      </c>
      <c r="O618" s="50">
        <f>L618*60*1000</f>
        <v>1871.4569689429954</v>
      </c>
      <c r="P618" s="51">
        <f>O618*M618/1000</f>
        <v>465.99278526680587</v>
      </c>
      <c r="R618" s="10"/>
      <c r="S618" s="10"/>
    </row>
    <row r="619" spans="1:19" s="9" customFormat="1" ht="12.75">
      <c r="A619" s="171"/>
      <c r="B619" s="26" t="s">
        <v>899</v>
      </c>
      <c r="C619" s="46">
        <v>9</v>
      </c>
      <c r="D619" s="46" t="s">
        <v>30</v>
      </c>
      <c r="E619" s="47">
        <f>F619+G619+H619</f>
        <v>16.03</v>
      </c>
      <c r="F619" s="47">
        <v>0</v>
      </c>
      <c r="G619" s="47">
        <v>0</v>
      </c>
      <c r="H619" s="47">
        <v>16.03</v>
      </c>
      <c r="I619" s="48">
        <v>513.52</v>
      </c>
      <c r="J619" s="47">
        <v>16.03</v>
      </c>
      <c r="K619" s="48">
        <v>513.52</v>
      </c>
      <c r="L619" s="49">
        <f>J619/K619</f>
        <v>0.03121592148309706</v>
      </c>
      <c r="M619" s="50">
        <v>288.96</v>
      </c>
      <c r="N619" s="50">
        <f>L619*M619</f>
        <v>9.020152671755726</v>
      </c>
      <c r="O619" s="50">
        <f>L619*60*1000</f>
        <v>1872.9552889858237</v>
      </c>
      <c r="P619" s="51">
        <f>O619*M619/1000</f>
        <v>541.2091603053435</v>
      </c>
      <c r="Q619" s="11"/>
      <c r="R619" s="10"/>
      <c r="S619" s="10"/>
    </row>
    <row r="620" spans="1:19" s="9" customFormat="1" ht="13.5" customHeight="1">
      <c r="A620" s="171"/>
      <c r="B620" s="26" t="s">
        <v>96</v>
      </c>
      <c r="C620" s="46">
        <v>38</v>
      </c>
      <c r="D620" s="46">
        <v>1990</v>
      </c>
      <c r="E620" s="47">
        <v>78.57</v>
      </c>
      <c r="F620" s="47">
        <v>6.49</v>
      </c>
      <c r="G620" s="47">
        <v>5.84</v>
      </c>
      <c r="H620" s="47">
        <f>E620-F620-G620</f>
        <v>66.24</v>
      </c>
      <c r="I620" s="48">
        <v>2119.3</v>
      </c>
      <c r="J620" s="49">
        <f>H620/I620*K620</f>
        <v>66.24</v>
      </c>
      <c r="K620" s="48">
        <v>2119.3</v>
      </c>
      <c r="L620" s="49">
        <f>J620/K620</f>
        <v>0.03125560326522908</v>
      </c>
      <c r="M620" s="50">
        <v>316.7540000000001</v>
      </c>
      <c r="N620" s="50">
        <f>L620*M620</f>
        <v>9.900337356674376</v>
      </c>
      <c r="O620" s="50">
        <f>L620*60*1000</f>
        <v>1875.3361959137449</v>
      </c>
      <c r="P620" s="51">
        <f>O620*M620/1000</f>
        <v>594.0202414004625</v>
      </c>
      <c r="R620" s="10"/>
      <c r="S620" s="10"/>
    </row>
    <row r="621" spans="1:19" s="9" customFormat="1" ht="12.75" customHeight="1">
      <c r="A621" s="171"/>
      <c r="B621" s="26" t="s">
        <v>876</v>
      </c>
      <c r="C621" s="46">
        <v>22</v>
      </c>
      <c r="D621" s="46">
        <v>1987</v>
      </c>
      <c r="E621" s="47">
        <f>F621+G621+H621</f>
        <v>43.6519998</v>
      </c>
      <c r="F621" s="47">
        <f>39.41*53.68/1000</f>
        <v>2.1155287999999994</v>
      </c>
      <c r="G621" s="47">
        <v>3.80579</v>
      </c>
      <c r="H621" s="47">
        <v>37.730681</v>
      </c>
      <c r="I621" s="48">
        <v>1206.54</v>
      </c>
      <c r="J621" s="50">
        <f>H621</f>
        <v>37.730681</v>
      </c>
      <c r="K621" s="48">
        <f>I621</f>
        <v>1206.54</v>
      </c>
      <c r="L621" s="49">
        <f>J621/K621</f>
        <v>0.03127180284118222</v>
      </c>
      <c r="M621" s="50">
        <f>M620</f>
        <v>316.7540000000001</v>
      </c>
      <c r="N621" s="50">
        <f>L621*M621</f>
        <v>9.905468637155836</v>
      </c>
      <c r="O621" s="50">
        <f>L621*60*1000</f>
        <v>1876.3081704709332</v>
      </c>
      <c r="P621" s="51">
        <f>O621*M621/1000</f>
        <v>594.32811822935</v>
      </c>
      <c r="R621" s="10"/>
      <c r="S621" s="10"/>
    </row>
    <row r="622" spans="1:19" s="9" customFormat="1" ht="12.75">
      <c r="A622" s="171"/>
      <c r="B622" s="133" t="s">
        <v>186</v>
      </c>
      <c r="C622" s="159">
        <v>47</v>
      </c>
      <c r="D622" s="46">
        <v>1964</v>
      </c>
      <c r="E622" s="47">
        <f>F622+G622+H622</f>
        <v>30.232927</v>
      </c>
      <c r="F622" s="134">
        <v>3.1303289999999997</v>
      </c>
      <c r="G622" s="134">
        <v>0</v>
      </c>
      <c r="H622" s="134">
        <v>27.102598</v>
      </c>
      <c r="I622" s="135">
        <v>1215.63</v>
      </c>
      <c r="J622" s="134">
        <v>27.102598</v>
      </c>
      <c r="K622" s="135">
        <v>863.98</v>
      </c>
      <c r="L622" s="49">
        <f>J622/K622</f>
        <v>0.03136947383041274</v>
      </c>
      <c r="M622" s="50">
        <v>313.375</v>
      </c>
      <c r="N622" s="50">
        <f>L622*M622</f>
        <v>9.830408861605592</v>
      </c>
      <c r="O622" s="50">
        <f>L622*60*1000</f>
        <v>1882.1684298247644</v>
      </c>
      <c r="P622" s="51">
        <f>O622*M622/1000</f>
        <v>589.8245316963355</v>
      </c>
      <c r="R622" s="10"/>
      <c r="S622" s="10"/>
    </row>
    <row r="623" spans="1:19" s="9" customFormat="1" ht="12.75">
      <c r="A623" s="171"/>
      <c r="B623" s="26" t="s">
        <v>741</v>
      </c>
      <c r="C623" s="46">
        <v>42</v>
      </c>
      <c r="D623" s="46" t="s">
        <v>30</v>
      </c>
      <c r="E623" s="47">
        <v>63.988</v>
      </c>
      <c r="F623" s="278">
        <v>3.08</v>
      </c>
      <c r="G623" s="278">
        <v>0.438</v>
      </c>
      <c r="H623" s="278">
        <v>60.47</v>
      </c>
      <c r="I623" s="48">
        <v>1954.43</v>
      </c>
      <c r="J623" s="49">
        <v>58.6</v>
      </c>
      <c r="K623" s="48">
        <v>1864.61</v>
      </c>
      <c r="L623" s="125">
        <v>0.03142748349520812</v>
      </c>
      <c r="M623" s="163">
        <v>223.6</v>
      </c>
      <c r="N623" s="113">
        <v>7.027185309528535</v>
      </c>
      <c r="O623" s="113">
        <v>1885.649009712487</v>
      </c>
      <c r="P623" s="114">
        <v>421.6311185717121</v>
      </c>
      <c r="Q623" s="11"/>
      <c r="R623" s="10"/>
      <c r="S623" s="10"/>
    </row>
    <row r="624" spans="1:19" s="9" customFormat="1" ht="12.75" customHeight="1">
      <c r="A624" s="171"/>
      <c r="B624" s="31" t="s">
        <v>911</v>
      </c>
      <c r="C624" s="90">
        <v>20</v>
      </c>
      <c r="D624" s="90" t="s">
        <v>30</v>
      </c>
      <c r="E624" s="109">
        <v>38.203</v>
      </c>
      <c r="F624" s="109">
        <v>2.02725</v>
      </c>
      <c r="G624" s="109">
        <v>3.2</v>
      </c>
      <c r="H624" s="109">
        <v>32.97575</v>
      </c>
      <c r="I624" s="163"/>
      <c r="J624" s="240">
        <v>32.97575</v>
      </c>
      <c r="K624" s="110">
        <v>1047.37</v>
      </c>
      <c r="L624" s="125">
        <v>0.031484336958285994</v>
      </c>
      <c r="M624" s="112">
        <v>341.6</v>
      </c>
      <c r="N624" s="113">
        <v>10.755049504950497</v>
      </c>
      <c r="O624" s="113">
        <v>1889.0602174971596</v>
      </c>
      <c r="P624" s="114">
        <v>645.3029702970297</v>
      </c>
      <c r="Q624" s="11"/>
      <c r="R624" s="10"/>
      <c r="S624" s="10"/>
    </row>
    <row r="625" spans="1:19" s="9" customFormat="1" ht="12.75" customHeight="1">
      <c r="A625" s="171"/>
      <c r="B625" s="31" t="s">
        <v>563</v>
      </c>
      <c r="C625" s="90">
        <v>5</v>
      </c>
      <c r="D625" s="90" t="s">
        <v>30</v>
      </c>
      <c r="E625" s="109">
        <v>9.332</v>
      </c>
      <c r="F625" s="109">
        <v>0.357</v>
      </c>
      <c r="G625" s="109">
        <v>0.96</v>
      </c>
      <c r="H625" s="109">
        <v>8.015</v>
      </c>
      <c r="I625" s="163"/>
      <c r="J625" s="240">
        <v>8.015</v>
      </c>
      <c r="K625" s="110">
        <v>253.85</v>
      </c>
      <c r="L625" s="125">
        <v>0.03157376403387828</v>
      </c>
      <c r="M625" s="112">
        <v>341.6</v>
      </c>
      <c r="N625" s="113">
        <v>10.785597793972821</v>
      </c>
      <c r="O625" s="113">
        <v>1894.4258420326967</v>
      </c>
      <c r="P625" s="114">
        <v>647.1358676383692</v>
      </c>
      <c r="R625" s="10"/>
      <c r="S625" s="10"/>
    </row>
    <row r="626" spans="1:19" s="9" customFormat="1" ht="12.75">
      <c r="A626" s="171"/>
      <c r="B626" s="26" t="s">
        <v>377</v>
      </c>
      <c r="C626" s="46">
        <v>10</v>
      </c>
      <c r="D626" s="46" t="s">
        <v>30</v>
      </c>
      <c r="E626" s="47">
        <f>F626+G626+H626</f>
        <v>19.805</v>
      </c>
      <c r="F626" s="47">
        <v>0.204</v>
      </c>
      <c r="G626" s="47">
        <v>1.13</v>
      </c>
      <c r="H626" s="47">
        <v>18.471</v>
      </c>
      <c r="I626" s="48">
        <v>584.3</v>
      </c>
      <c r="J626" s="49">
        <v>18.471</v>
      </c>
      <c r="K626" s="48">
        <v>584.3</v>
      </c>
      <c r="L626" s="49">
        <f>J626/K626</f>
        <v>0.031612185521136406</v>
      </c>
      <c r="M626" s="50">
        <v>224.9</v>
      </c>
      <c r="N626" s="50">
        <f>L626*M626</f>
        <v>7.109580523703578</v>
      </c>
      <c r="O626" s="50">
        <f>L626*60*1000</f>
        <v>1896.7311312681843</v>
      </c>
      <c r="P626" s="51">
        <f>O626*M626/1000</f>
        <v>426.5748314222147</v>
      </c>
      <c r="R626" s="10"/>
      <c r="S626" s="10"/>
    </row>
    <row r="627" spans="1:19" s="9" customFormat="1" ht="12.75">
      <c r="A627" s="171"/>
      <c r="B627" s="26" t="s">
        <v>220</v>
      </c>
      <c r="C627" s="46">
        <v>43</v>
      </c>
      <c r="D627" s="46">
        <v>1986</v>
      </c>
      <c r="E627" s="47">
        <f>SUM(F627:H627)</f>
        <v>53.589999999999996</v>
      </c>
      <c r="F627" s="47">
        <v>2.568217</v>
      </c>
      <c r="G627" s="47">
        <v>4.46</v>
      </c>
      <c r="H627" s="47">
        <v>46.561783</v>
      </c>
      <c r="I627" s="48">
        <v>1472.24</v>
      </c>
      <c r="J627" s="47">
        <v>46.561783</v>
      </c>
      <c r="K627" s="48">
        <v>1472.24</v>
      </c>
      <c r="L627" s="49">
        <f>J627/K627</f>
        <v>0.031626489566918436</v>
      </c>
      <c r="M627" s="50">
        <v>309.233</v>
      </c>
      <c r="N627" s="50">
        <f>L627*M627</f>
        <v>9.77995424824689</v>
      </c>
      <c r="O627" s="50">
        <f>L627*60*1000</f>
        <v>1897.5893740151062</v>
      </c>
      <c r="P627" s="51">
        <f>O627*M627/1000</f>
        <v>586.7972548948132</v>
      </c>
      <c r="R627" s="10"/>
      <c r="S627" s="10"/>
    </row>
    <row r="628" spans="1:19" s="9" customFormat="1" ht="12.75">
      <c r="A628" s="171"/>
      <c r="B628" s="133" t="s">
        <v>194</v>
      </c>
      <c r="C628" s="159">
        <v>19</v>
      </c>
      <c r="D628" s="46">
        <v>1980</v>
      </c>
      <c r="E628" s="47">
        <f>F628+G628+H628</f>
        <v>34.994817999999995</v>
      </c>
      <c r="F628" s="134">
        <v>1.173</v>
      </c>
      <c r="G628" s="134">
        <v>3.04</v>
      </c>
      <c r="H628" s="134">
        <v>30.781817999999998</v>
      </c>
      <c r="I628" s="135">
        <v>1049.46</v>
      </c>
      <c r="J628" s="134">
        <v>30.781817999999998</v>
      </c>
      <c r="K628" s="135">
        <v>972.23</v>
      </c>
      <c r="L628" s="49">
        <f>J628/K628</f>
        <v>0.0316610452259239</v>
      </c>
      <c r="M628" s="50">
        <v>313.375</v>
      </c>
      <c r="N628" s="50">
        <f>L628*M628</f>
        <v>9.921780047673904</v>
      </c>
      <c r="O628" s="50">
        <f>L628*60*1000</f>
        <v>1899.6627135554343</v>
      </c>
      <c r="P628" s="51">
        <f>O628*M628/1000</f>
        <v>595.3068028604341</v>
      </c>
      <c r="Q628" s="11"/>
      <c r="R628" s="10"/>
      <c r="S628" s="10"/>
    </row>
    <row r="629" spans="1:19" s="9" customFormat="1" ht="12.75">
      <c r="A629" s="171"/>
      <c r="B629" s="26" t="s">
        <v>217</v>
      </c>
      <c r="C629" s="46">
        <v>47</v>
      </c>
      <c r="D629" s="46">
        <v>1969</v>
      </c>
      <c r="E629" s="47">
        <f>SUM(F629:H629)</f>
        <v>70.503</v>
      </c>
      <c r="F629" s="47">
        <v>3.05919</v>
      </c>
      <c r="G629" s="47">
        <v>7.44</v>
      </c>
      <c r="H629" s="47">
        <v>60.00381</v>
      </c>
      <c r="I629" s="48">
        <v>1893.25</v>
      </c>
      <c r="J629" s="47">
        <v>60.00381</v>
      </c>
      <c r="K629" s="48">
        <v>1893.25</v>
      </c>
      <c r="L629" s="49">
        <f>J629/K629</f>
        <v>0.03169354813151987</v>
      </c>
      <c r="M629" s="50">
        <v>309.233</v>
      </c>
      <c r="N629" s="50">
        <f>L629*M629</f>
        <v>9.800690969354285</v>
      </c>
      <c r="O629" s="50">
        <f>L629*60*1000</f>
        <v>1901.6128878911925</v>
      </c>
      <c r="P629" s="51">
        <f>O629*M629/1000</f>
        <v>588.0414581612571</v>
      </c>
      <c r="R629" s="10"/>
      <c r="S629" s="10"/>
    </row>
    <row r="630" spans="1:19" s="9" customFormat="1" ht="12.75">
      <c r="A630" s="171"/>
      <c r="B630" s="26" t="s">
        <v>202</v>
      </c>
      <c r="C630" s="46">
        <v>5</v>
      </c>
      <c r="D630" s="46">
        <v>1825</v>
      </c>
      <c r="E630" s="47">
        <f>SUM(F630:H630)</f>
        <v>7.315</v>
      </c>
      <c r="F630" s="47"/>
      <c r="G630" s="47"/>
      <c r="H630" s="47">
        <v>7.315</v>
      </c>
      <c r="I630" s="48">
        <v>230.53</v>
      </c>
      <c r="J630" s="47">
        <v>7.315</v>
      </c>
      <c r="K630" s="48">
        <v>230.53</v>
      </c>
      <c r="L630" s="49">
        <f>J630/K630</f>
        <v>0.03173122803973453</v>
      </c>
      <c r="M630" s="50">
        <v>309.233</v>
      </c>
      <c r="N630" s="50">
        <f>L630*M630</f>
        <v>9.812342840411228</v>
      </c>
      <c r="O630" s="50">
        <f>L630*60*1000</f>
        <v>1903.8736823840716</v>
      </c>
      <c r="P630" s="51">
        <f>O630*M630/1000</f>
        <v>588.7405704246736</v>
      </c>
      <c r="R630" s="10"/>
      <c r="S630" s="10"/>
    </row>
    <row r="631" spans="1:19" s="9" customFormat="1" ht="12.75" customHeight="1">
      <c r="A631" s="171"/>
      <c r="B631" s="26" t="s">
        <v>215</v>
      </c>
      <c r="C631" s="46">
        <v>12</v>
      </c>
      <c r="D631" s="46">
        <v>1962</v>
      </c>
      <c r="E631" s="47">
        <f>SUM(F631:H631)</f>
        <v>15.72</v>
      </c>
      <c r="F631" s="47"/>
      <c r="G631" s="47"/>
      <c r="H631" s="47">
        <v>15.72</v>
      </c>
      <c r="I631" s="48">
        <v>529.97</v>
      </c>
      <c r="J631" s="47">
        <v>15.462</v>
      </c>
      <c r="K631" s="48">
        <v>486.49</v>
      </c>
      <c r="L631" s="49">
        <f>J631/K631</f>
        <v>0.031782770457768915</v>
      </c>
      <c r="M631" s="50">
        <v>309.233</v>
      </c>
      <c r="N631" s="50">
        <f>L631*M631</f>
        <v>9.828281456967256</v>
      </c>
      <c r="O631" s="50">
        <f>L631*60*1000</f>
        <v>1906.966227466135</v>
      </c>
      <c r="P631" s="51">
        <f>O631*M631/1000</f>
        <v>589.6968874180353</v>
      </c>
      <c r="R631" s="10"/>
      <c r="S631" s="10"/>
    </row>
    <row r="632" spans="1:19" s="9" customFormat="1" ht="12.75">
      <c r="A632" s="171"/>
      <c r="B632" s="26" t="s">
        <v>47</v>
      </c>
      <c r="C632" s="46">
        <v>44</v>
      </c>
      <c r="D632" s="46" t="s">
        <v>30</v>
      </c>
      <c r="E632" s="47">
        <v>87.841</v>
      </c>
      <c r="F632" s="47">
        <v>6.33424</v>
      </c>
      <c r="G632" s="47">
        <v>7.04</v>
      </c>
      <c r="H632" s="47">
        <v>74.46676</v>
      </c>
      <c r="I632" s="48">
        <v>2337.92</v>
      </c>
      <c r="J632" s="49">
        <v>74.466756</v>
      </c>
      <c r="K632" s="48">
        <v>2337.92</v>
      </c>
      <c r="L632" s="49">
        <f>J632/K632</f>
        <v>0.031851712633451955</v>
      </c>
      <c r="M632" s="46">
        <v>297.67900000000003</v>
      </c>
      <c r="N632" s="50">
        <f>L632*M632</f>
        <v>9.481585965013345</v>
      </c>
      <c r="O632" s="50">
        <f>L632*60*1000</f>
        <v>1911.1027580071175</v>
      </c>
      <c r="P632" s="51">
        <f>O632*M632/1000</f>
        <v>568.8951579008008</v>
      </c>
      <c r="R632" s="10"/>
      <c r="S632" s="10"/>
    </row>
    <row r="633" spans="1:19" s="9" customFormat="1" ht="12.75">
      <c r="A633" s="171"/>
      <c r="B633" s="26" t="s">
        <v>243</v>
      </c>
      <c r="C633" s="46">
        <v>109</v>
      </c>
      <c r="D633" s="46" t="s">
        <v>30</v>
      </c>
      <c r="E633" s="47">
        <f>F633+G633+H633</f>
        <v>102.85</v>
      </c>
      <c r="F633" s="47">
        <v>4.378452</v>
      </c>
      <c r="G633" s="47">
        <v>16.38</v>
      </c>
      <c r="H633" s="47">
        <v>82.091548</v>
      </c>
      <c r="I633" s="48">
        <v>2560.75</v>
      </c>
      <c r="J633" s="49">
        <v>82.091548</v>
      </c>
      <c r="K633" s="48">
        <v>2560.75</v>
      </c>
      <c r="L633" s="49">
        <f>J633/K633</f>
        <v>0.03205761905691692</v>
      </c>
      <c r="M633" s="50">
        <v>224.9</v>
      </c>
      <c r="N633" s="50">
        <f>L633*M633</f>
        <v>7.209758525900615</v>
      </c>
      <c r="O633" s="50">
        <f>L633*60*1000</f>
        <v>1923.4571434150153</v>
      </c>
      <c r="P633" s="51">
        <f>O633*M633/1000</f>
        <v>432.58551155403694</v>
      </c>
      <c r="R633" s="10"/>
      <c r="S633" s="10"/>
    </row>
    <row r="634" spans="1:19" s="9" customFormat="1" ht="12.75">
      <c r="A634" s="171"/>
      <c r="B634" s="133" t="s">
        <v>670</v>
      </c>
      <c r="C634" s="159">
        <v>8</v>
      </c>
      <c r="D634" s="46">
        <v>1976</v>
      </c>
      <c r="E634" s="47">
        <f>F634+G634+H634</f>
        <v>16.400001</v>
      </c>
      <c r="F634" s="134">
        <v>0.7140000000000001</v>
      </c>
      <c r="G634" s="134">
        <v>0.08</v>
      </c>
      <c r="H634" s="134">
        <v>15.606001000000001</v>
      </c>
      <c r="I634" s="135">
        <v>486.54</v>
      </c>
      <c r="J634" s="134">
        <v>15.606001000000001</v>
      </c>
      <c r="K634" s="135">
        <v>486.54</v>
      </c>
      <c r="L634" s="49">
        <f>J634/K634</f>
        <v>0.032075473753442676</v>
      </c>
      <c r="M634" s="50">
        <v>313.375</v>
      </c>
      <c r="N634" s="50">
        <f>L634*M634</f>
        <v>10.051651587485098</v>
      </c>
      <c r="O634" s="50">
        <f>L634*60*1000</f>
        <v>1924.5284252065605</v>
      </c>
      <c r="P634" s="51">
        <f>O634*M634/1000</f>
        <v>603.099095249106</v>
      </c>
      <c r="R634" s="10"/>
      <c r="S634" s="10"/>
    </row>
    <row r="635" spans="1:19" s="9" customFormat="1" ht="12.75">
      <c r="A635" s="171"/>
      <c r="B635" s="133" t="s">
        <v>187</v>
      </c>
      <c r="C635" s="159">
        <v>12</v>
      </c>
      <c r="D635" s="46">
        <v>1976</v>
      </c>
      <c r="E635" s="47">
        <f>F635+G635+H635</f>
        <v>17.699999</v>
      </c>
      <c r="F635" s="134">
        <v>0.35700000000000004</v>
      </c>
      <c r="G635" s="134">
        <v>0.11</v>
      </c>
      <c r="H635" s="134">
        <v>17.232999</v>
      </c>
      <c r="I635" s="135">
        <v>536.97</v>
      </c>
      <c r="J635" s="134">
        <v>17.232999</v>
      </c>
      <c r="K635" s="135">
        <v>536.97</v>
      </c>
      <c r="L635" s="49">
        <f>J635/K635</f>
        <v>0.03209303871724677</v>
      </c>
      <c r="M635" s="50">
        <v>313.375</v>
      </c>
      <c r="N635" s="50">
        <f>L635*M635</f>
        <v>10.057156008017207</v>
      </c>
      <c r="O635" s="50">
        <f>L635*60*1000</f>
        <v>1925.5823230348064</v>
      </c>
      <c r="P635" s="51">
        <f>O635*M635/1000</f>
        <v>603.4293604810325</v>
      </c>
      <c r="R635" s="10"/>
      <c r="S635" s="10"/>
    </row>
    <row r="636" spans="1:19" s="9" customFormat="1" ht="12.75">
      <c r="A636" s="171"/>
      <c r="B636" s="26" t="s">
        <v>98</v>
      </c>
      <c r="C636" s="46">
        <v>108</v>
      </c>
      <c r="D636" s="46">
        <v>1968</v>
      </c>
      <c r="E636" s="47">
        <v>108.81</v>
      </c>
      <c r="F636" s="47">
        <v>9.5</v>
      </c>
      <c r="G636" s="47">
        <v>17.2</v>
      </c>
      <c r="H636" s="47">
        <f>E636-F636-G636</f>
        <v>82.11</v>
      </c>
      <c r="I636" s="48">
        <v>2558.4</v>
      </c>
      <c r="J636" s="49">
        <f>H636/I636*K636</f>
        <v>82.11</v>
      </c>
      <c r="K636" s="48">
        <v>2558.4</v>
      </c>
      <c r="L636" s="49">
        <f>J636/K636</f>
        <v>0.032094277673545966</v>
      </c>
      <c r="M636" s="50">
        <v>316.7540000000001</v>
      </c>
      <c r="N636" s="50">
        <f>L636*M636</f>
        <v>10.16599083020638</v>
      </c>
      <c r="O636" s="50">
        <f>L636*60*1000</f>
        <v>1925.6566604127581</v>
      </c>
      <c r="P636" s="51">
        <f>O636*M636/1000</f>
        <v>609.9594498123829</v>
      </c>
      <c r="R636" s="10"/>
      <c r="S636" s="10"/>
    </row>
    <row r="637" spans="1:19" s="9" customFormat="1" ht="12.75">
      <c r="A637" s="171"/>
      <c r="B637" s="26" t="s">
        <v>244</v>
      </c>
      <c r="C637" s="46">
        <v>12</v>
      </c>
      <c r="D637" s="46" t="s">
        <v>30</v>
      </c>
      <c r="E637" s="47">
        <f>F637+G637+H637</f>
        <v>19.981</v>
      </c>
      <c r="F637" s="47">
        <v>0.663</v>
      </c>
      <c r="G637" s="47">
        <v>1.92</v>
      </c>
      <c r="H637" s="47">
        <v>17.398</v>
      </c>
      <c r="I637" s="48">
        <v>540.32</v>
      </c>
      <c r="J637" s="49">
        <v>17.398</v>
      </c>
      <c r="K637" s="48">
        <v>540.32</v>
      </c>
      <c r="L637" s="49">
        <f>J637/K637</f>
        <v>0.032199437370447136</v>
      </c>
      <c r="M637" s="50">
        <v>224.9</v>
      </c>
      <c r="N637" s="50">
        <f>L637*M637</f>
        <v>7.241653464613561</v>
      </c>
      <c r="O637" s="50">
        <f>L637*60*1000</f>
        <v>1931.9662422268282</v>
      </c>
      <c r="P637" s="51">
        <f>O637*M637/1000</f>
        <v>434.49920787681367</v>
      </c>
      <c r="R637" s="10"/>
      <c r="S637" s="10"/>
    </row>
    <row r="638" spans="1:19" s="9" customFormat="1" ht="12.75">
      <c r="A638" s="171"/>
      <c r="B638" s="26" t="s">
        <v>503</v>
      </c>
      <c r="C638" s="46">
        <v>3</v>
      </c>
      <c r="D638" s="46" t="s">
        <v>30</v>
      </c>
      <c r="E638" s="47">
        <f>F638+G638+H638</f>
        <v>6.1431000000000004</v>
      </c>
      <c r="F638" s="47">
        <v>0.399</v>
      </c>
      <c r="G638" s="47">
        <v>0.48</v>
      </c>
      <c r="H638" s="47">
        <v>5.2641</v>
      </c>
      <c r="I638" s="48">
        <v>163.32</v>
      </c>
      <c r="J638" s="49">
        <v>5.2641</v>
      </c>
      <c r="K638" s="48">
        <v>163.32</v>
      </c>
      <c r="L638" s="49">
        <f>J638/K638</f>
        <v>0.032231814842027924</v>
      </c>
      <c r="M638" s="50">
        <v>208.5</v>
      </c>
      <c r="N638" s="50">
        <f>L638*M638</f>
        <v>6.7203333945628225</v>
      </c>
      <c r="O638" s="50">
        <f>L638*1000*60</f>
        <v>1933.9088905216754</v>
      </c>
      <c r="P638" s="51">
        <f>N638*60</f>
        <v>403.2200036737693</v>
      </c>
      <c r="R638" s="10"/>
      <c r="S638" s="10"/>
    </row>
    <row r="639" spans="1:19" s="9" customFormat="1" ht="12.75">
      <c r="A639" s="171"/>
      <c r="B639" s="26" t="s">
        <v>742</v>
      </c>
      <c r="C639" s="46">
        <v>41</v>
      </c>
      <c r="D639" s="46" t="s">
        <v>30</v>
      </c>
      <c r="E639" s="47">
        <v>64.24</v>
      </c>
      <c r="F639" s="278">
        <v>2.96</v>
      </c>
      <c r="G639" s="278">
        <v>0.45</v>
      </c>
      <c r="H639" s="278">
        <v>60.83</v>
      </c>
      <c r="I639" s="48">
        <v>1881.35</v>
      </c>
      <c r="J639" s="49">
        <v>56.4</v>
      </c>
      <c r="K639" s="48">
        <v>1747.62</v>
      </c>
      <c r="L639" s="125">
        <v>0.032272461976859956</v>
      </c>
      <c r="M639" s="163">
        <v>223.6</v>
      </c>
      <c r="N639" s="113">
        <v>7.216122498025886</v>
      </c>
      <c r="O639" s="113">
        <v>1936.3477186115974</v>
      </c>
      <c r="P639" s="114">
        <v>432.96734988155316</v>
      </c>
      <c r="Q639" s="11"/>
      <c r="R639" s="10"/>
      <c r="S639" s="10"/>
    </row>
    <row r="640" spans="1:19" s="9" customFormat="1" ht="12.75">
      <c r="A640" s="171"/>
      <c r="B640" s="31" t="s">
        <v>664</v>
      </c>
      <c r="C640" s="90">
        <v>46</v>
      </c>
      <c r="D640" s="90">
        <v>1973</v>
      </c>
      <c r="E640" s="109">
        <f>F640+G640+H640</f>
        <v>36.66</v>
      </c>
      <c r="F640" s="109">
        <v>1.64</v>
      </c>
      <c r="G640" s="109">
        <v>0.36</v>
      </c>
      <c r="H640" s="109">
        <v>34.66</v>
      </c>
      <c r="I640" s="110">
        <v>1126.98</v>
      </c>
      <c r="J640" s="240">
        <v>34.66</v>
      </c>
      <c r="K640" s="110">
        <v>1073.26</v>
      </c>
      <c r="L640" s="125">
        <f>J640/K640</f>
        <v>0.032294131897210365</v>
      </c>
      <c r="M640" s="112">
        <v>315</v>
      </c>
      <c r="N640" s="113">
        <f>L640*M640</f>
        <v>10.172651547621266</v>
      </c>
      <c r="O640" s="113">
        <f>L640*60*1000</f>
        <v>1937.647913832622</v>
      </c>
      <c r="P640" s="114">
        <f>O640*M640/1000</f>
        <v>610.359092857276</v>
      </c>
      <c r="R640" s="10"/>
      <c r="S640" s="10"/>
    </row>
    <row r="641" spans="1:19" s="9" customFormat="1" ht="12.75" customHeight="1">
      <c r="A641" s="171"/>
      <c r="B641" s="26" t="s">
        <v>255</v>
      </c>
      <c r="C641" s="46">
        <v>6</v>
      </c>
      <c r="D641" s="46" t="s">
        <v>30</v>
      </c>
      <c r="E641" s="47">
        <f>F641+G641+H641</f>
        <v>13.0266</v>
      </c>
      <c r="F641" s="47">
        <v>1.15</v>
      </c>
      <c r="G641" s="47">
        <v>0.96</v>
      </c>
      <c r="H641" s="47">
        <v>10.9166</v>
      </c>
      <c r="I641" s="48">
        <v>337.61</v>
      </c>
      <c r="J641" s="49">
        <v>10.9166</v>
      </c>
      <c r="K641" s="48">
        <v>337.61</v>
      </c>
      <c r="L641" s="49">
        <f>J641/K641</f>
        <v>0.032334942685347</v>
      </c>
      <c r="M641" s="50">
        <v>208.5</v>
      </c>
      <c r="N641" s="50">
        <f>L641*M641</f>
        <v>6.74183554989485</v>
      </c>
      <c r="O641" s="50">
        <f>L641*1000*60</f>
        <v>1940.09656112082</v>
      </c>
      <c r="P641" s="51">
        <f>N641*60</f>
        <v>404.510132993691</v>
      </c>
      <c r="R641" s="10"/>
      <c r="S641" s="10"/>
    </row>
    <row r="642" spans="1:19" s="9" customFormat="1" ht="13.5" customHeight="1">
      <c r="A642" s="171"/>
      <c r="B642" s="26" t="s">
        <v>900</v>
      </c>
      <c r="C642" s="46">
        <v>36</v>
      </c>
      <c r="D642" s="46" t="s">
        <v>30</v>
      </c>
      <c r="E642" s="47">
        <f>F642+G642+H642</f>
        <v>73.45400000000001</v>
      </c>
      <c r="F642" s="47">
        <v>4.33972</v>
      </c>
      <c r="G642" s="47">
        <v>5.76</v>
      </c>
      <c r="H642" s="47">
        <v>63.35428</v>
      </c>
      <c r="I642" s="48">
        <v>1955.29</v>
      </c>
      <c r="J642" s="47">
        <v>63.35428</v>
      </c>
      <c r="K642" s="48">
        <v>1955.29</v>
      </c>
      <c r="L642" s="49">
        <f>J642/K642</f>
        <v>0.032401474973021906</v>
      </c>
      <c r="M642" s="50">
        <v>288.96</v>
      </c>
      <c r="N642" s="50">
        <f>L642*M642</f>
        <v>9.36273020820441</v>
      </c>
      <c r="O642" s="50">
        <f>L642*60*1000</f>
        <v>1944.0884983813144</v>
      </c>
      <c r="P642" s="51">
        <f>O642*M642/1000</f>
        <v>561.7638124922646</v>
      </c>
      <c r="Q642" s="11"/>
      <c r="R642" s="10"/>
      <c r="S642" s="10"/>
    </row>
    <row r="643" spans="1:19" s="9" customFormat="1" ht="12.75" customHeight="1">
      <c r="A643" s="171"/>
      <c r="B643" s="26" t="s">
        <v>505</v>
      </c>
      <c r="C643" s="46">
        <v>17</v>
      </c>
      <c r="D643" s="46" t="s">
        <v>30</v>
      </c>
      <c r="E643" s="47">
        <f>F643+G643+H643</f>
        <v>28.3283</v>
      </c>
      <c r="F643" s="47">
        <v>1.807</v>
      </c>
      <c r="G643" s="47">
        <v>1.18</v>
      </c>
      <c r="H643" s="47">
        <v>25.3413</v>
      </c>
      <c r="I643" s="48">
        <v>781.45</v>
      </c>
      <c r="J643" s="49">
        <v>25.3413</v>
      </c>
      <c r="K643" s="48">
        <v>781.45</v>
      </c>
      <c r="L643" s="49">
        <f>J643/K643</f>
        <v>0.032428562288054255</v>
      </c>
      <c r="M643" s="50">
        <v>208.5</v>
      </c>
      <c r="N643" s="50">
        <f>L643*M643</f>
        <v>6.761355237059313</v>
      </c>
      <c r="O643" s="50">
        <f>L643*1000*60</f>
        <v>1945.713737283255</v>
      </c>
      <c r="P643" s="51">
        <f>N643*60</f>
        <v>405.68131422355873</v>
      </c>
      <c r="R643" s="10"/>
      <c r="S643" s="10"/>
    </row>
    <row r="644" spans="1:19" s="9" customFormat="1" ht="12.75" customHeight="1">
      <c r="A644" s="171"/>
      <c r="B644" s="133" t="s">
        <v>364</v>
      </c>
      <c r="C644" s="159">
        <v>18</v>
      </c>
      <c r="D644" s="46">
        <v>1989</v>
      </c>
      <c r="E644" s="47">
        <f>F644+G644+H644</f>
        <v>31.999998</v>
      </c>
      <c r="F644" s="134">
        <v>1.581</v>
      </c>
      <c r="G644" s="134">
        <v>0</v>
      </c>
      <c r="H644" s="134">
        <v>30.418998000000002</v>
      </c>
      <c r="I644" s="135">
        <v>937.87</v>
      </c>
      <c r="J644" s="134">
        <v>30.418998000000002</v>
      </c>
      <c r="K644" s="135">
        <v>937.87</v>
      </c>
      <c r="L644" s="49">
        <f>J644/K644</f>
        <v>0.03243413052981757</v>
      </c>
      <c r="M644" s="50">
        <v>313.375</v>
      </c>
      <c r="N644" s="50">
        <f>L644*M644</f>
        <v>10.164045654781582</v>
      </c>
      <c r="O644" s="50">
        <f>L644*60*1000</f>
        <v>1946.0478317890543</v>
      </c>
      <c r="P644" s="51">
        <f>O644*M644/1000</f>
        <v>609.8427392868949</v>
      </c>
      <c r="Q644" s="11"/>
      <c r="R644" s="10"/>
      <c r="S644" s="10"/>
    </row>
    <row r="645" spans="1:19" s="9" customFormat="1" ht="12.75" customHeight="1">
      <c r="A645" s="171"/>
      <c r="B645" s="31" t="s">
        <v>359</v>
      </c>
      <c r="C645" s="90">
        <v>45</v>
      </c>
      <c r="D645" s="90">
        <v>1982</v>
      </c>
      <c r="E645" s="109">
        <f>F645+G645+H645</f>
        <v>54.9</v>
      </c>
      <c r="F645" s="109">
        <v>3.67</v>
      </c>
      <c r="G645" s="109">
        <v>0.44</v>
      </c>
      <c r="H645" s="109">
        <v>50.79</v>
      </c>
      <c r="I645" s="110">
        <v>1563.22</v>
      </c>
      <c r="J645" s="240">
        <v>50.79</v>
      </c>
      <c r="K645" s="110">
        <v>1563.22</v>
      </c>
      <c r="L645" s="125">
        <f>J645/K645</f>
        <v>0.03249062831847085</v>
      </c>
      <c r="M645" s="112">
        <v>315</v>
      </c>
      <c r="N645" s="113">
        <f>L645*M645</f>
        <v>10.234547920318317</v>
      </c>
      <c r="O645" s="113">
        <f>L645*60*1000</f>
        <v>1949.4376991082509</v>
      </c>
      <c r="P645" s="114">
        <f>O645*M645/1000</f>
        <v>614.072875219099</v>
      </c>
      <c r="R645" s="10"/>
      <c r="S645" s="10"/>
    </row>
    <row r="646" spans="1:19" s="9" customFormat="1" ht="12.75" customHeight="1">
      <c r="A646" s="171"/>
      <c r="B646" s="31" t="s">
        <v>912</v>
      </c>
      <c r="C646" s="90">
        <v>18</v>
      </c>
      <c r="D646" s="90" t="s">
        <v>30</v>
      </c>
      <c r="E646" s="109">
        <v>33</v>
      </c>
      <c r="F646" s="109">
        <v>0.8032499999999999</v>
      </c>
      <c r="G646" s="109">
        <v>2.88</v>
      </c>
      <c r="H646" s="109">
        <v>29.316750000000003</v>
      </c>
      <c r="I646" s="163"/>
      <c r="J646" s="240">
        <v>29.316750000000003</v>
      </c>
      <c r="K646" s="110">
        <v>902.28</v>
      </c>
      <c r="L646" s="125">
        <v>0.032491853969942815</v>
      </c>
      <c r="M646" s="112">
        <v>341.6</v>
      </c>
      <c r="N646" s="113">
        <v>11.099217316132465</v>
      </c>
      <c r="O646" s="113">
        <v>1949.511238196569</v>
      </c>
      <c r="P646" s="114">
        <v>665.9530389679479</v>
      </c>
      <c r="Q646" s="11"/>
      <c r="R646" s="10"/>
      <c r="S646" s="10"/>
    </row>
    <row r="647" spans="1:19" s="9" customFormat="1" ht="12.75" customHeight="1">
      <c r="A647" s="171"/>
      <c r="B647" s="26" t="s">
        <v>87</v>
      </c>
      <c r="C647" s="46">
        <v>47</v>
      </c>
      <c r="D647" s="46">
        <v>1979</v>
      </c>
      <c r="E647" s="47">
        <v>113.02</v>
      </c>
      <c r="F647" s="47">
        <v>8.83</v>
      </c>
      <c r="G647" s="47">
        <v>7.44</v>
      </c>
      <c r="H647" s="47">
        <f>E647-F647-G647</f>
        <v>96.75</v>
      </c>
      <c r="I647" s="48">
        <v>2974.6</v>
      </c>
      <c r="J647" s="49">
        <f>H647/I647*K647</f>
        <v>94.90906340348282</v>
      </c>
      <c r="K647" s="46">
        <v>2918</v>
      </c>
      <c r="L647" s="49">
        <f>J647/K647</f>
        <v>0.03252538156390775</v>
      </c>
      <c r="M647" s="50">
        <v>316.7540000000001</v>
      </c>
      <c r="N647" s="50">
        <f>L647*M647</f>
        <v>10.302544711894038</v>
      </c>
      <c r="O647" s="50">
        <f>L647*60*1000</f>
        <v>1951.522893834465</v>
      </c>
      <c r="P647" s="51">
        <f>O647*M647/1000</f>
        <v>618.1526827136422</v>
      </c>
      <c r="R647" s="10"/>
      <c r="S647" s="10"/>
    </row>
    <row r="648" spans="1:19" s="9" customFormat="1" ht="13.5" customHeight="1">
      <c r="A648" s="171"/>
      <c r="B648" s="26" t="s">
        <v>607</v>
      </c>
      <c r="C648" s="46">
        <v>78</v>
      </c>
      <c r="D648" s="46">
        <v>1976</v>
      </c>
      <c r="E648" s="47">
        <v>48.76233</v>
      </c>
      <c r="F648" s="47">
        <v>4.47742</v>
      </c>
      <c r="G648" s="47">
        <v>0.78</v>
      </c>
      <c r="H648" s="47">
        <f>E648-F648-G648</f>
        <v>43.504909999999995</v>
      </c>
      <c r="I648" s="48">
        <v>1335.89</v>
      </c>
      <c r="J648" s="49">
        <f>H648</f>
        <v>43.504909999999995</v>
      </c>
      <c r="K648" s="48">
        <f>I648</f>
        <v>1335.89</v>
      </c>
      <c r="L648" s="49">
        <f>J648/K648</f>
        <v>0.03256623674104903</v>
      </c>
      <c r="M648" s="50">
        <v>278.39</v>
      </c>
      <c r="N648" s="50">
        <f>L648*M648</f>
        <v>9.06611464634064</v>
      </c>
      <c r="O648" s="50">
        <f>L648*60*1000</f>
        <v>1953.974204462942</v>
      </c>
      <c r="P648" s="51">
        <f>O648*M648/1000</f>
        <v>543.9668787804385</v>
      </c>
      <c r="R648" s="10"/>
      <c r="S648" s="10"/>
    </row>
    <row r="649" spans="1:19" s="9" customFormat="1" ht="12.75" customHeight="1">
      <c r="A649" s="171"/>
      <c r="B649" s="26" t="s">
        <v>901</v>
      </c>
      <c r="C649" s="46">
        <v>74</v>
      </c>
      <c r="D649" s="46">
        <v>1977</v>
      </c>
      <c r="E649" s="47">
        <f>F649+G649+H649</f>
        <v>85.87400000000001</v>
      </c>
      <c r="F649" s="47">
        <v>5.264475</v>
      </c>
      <c r="G649" s="47">
        <v>11.52</v>
      </c>
      <c r="H649" s="47">
        <v>69.08952500000001</v>
      </c>
      <c r="I649" s="48">
        <v>2121.18</v>
      </c>
      <c r="J649" s="47">
        <v>69.08952500000001</v>
      </c>
      <c r="K649" s="48">
        <v>2121.18</v>
      </c>
      <c r="L649" s="49">
        <f>J649/K649</f>
        <v>0.03257126929350645</v>
      </c>
      <c r="M649" s="50">
        <v>288.96</v>
      </c>
      <c r="N649" s="50">
        <f>L649*M649</f>
        <v>9.411793975051623</v>
      </c>
      <c r="O649" s="50">
        <f>L649*60*1000</f>
        <v>1954.276157610387</v>
      </c>
      <c r="P649" s="51">
        <f>O649*M649/1000</f>
        <v>564.7076385030973</v>
      </c>
      <c r="R649" s="10"/>
      <c r="S649" s="10"/>
    </row>
    <row r="650" spans="1:19" s="9" customFormat="1" ht="13.5" customHeight="1">
      <c r="A650" s="171"/>
      <c r="B650" s="26" t="s">
        <v>257</v>
      </c>
      <c r="C650" s="46">
        <v>4</v>
      </c>
      <c r="D650" s="46" t="s">
        <v>30</v>
      </c>
      <c r="E650" s="47">
        <f>F650+G650+H650</f>
        <v>9.2111</v>
      </c>
      <c r="F650" s="47">
        <v>0.273</v>
      </c>
      <c r="G650" s="47">
        <v>0.64</v>
      </c>
      <c r="H650" s="47">
        <v>8.2981</v>
      </c>
      <c r="I650" s="48">
        <v>254.45</v>
      </c>
      <c r="J650" s="49">
        <v>8.2981</v>
      </c>
      <c r="K650" s="48">
        <v>254.45</v>
      </c>
      <c r="L650" s="49">
        <f>J650/K650</f>
        <v>0.03261190803694242</v>
      </c>
      <c r="M650" s="50">
        <v>208.5</v>
      </c>
      <c r="N650" s="50">
        <f>L650*M650</f>
        <v>6.799582825702495</v>
      </c>
      <c r="O650" s="50">
        <f>L650*1000*60</f>
        <v>1956.7144822165455</v>
      </c>
      <c r="P650" s="51">
        <f>N650*60</f>
        <v>407.97496954214967</v>
      </c>
      <c r="Q650" s="11"/>
      <c r="R650" s="10"/>
      <c r="S650" s="10"/>
    </row>
    <row r="651" spans="1:19" s="9" customFormat="1" ht="12.75" customHeight="1">
      <c r="A651" s="171"/>
      <c r="B651" s="31" t="s">
        <v>567</v>
      </c>
      <c r="C651" s="90">
        <v>25</v>
      </c>
      <c r="D651" s="90" t="s">
        <v>30</v>
      </c>
      <c r="E651" s="109">
        <v>42.754</v>
      </c>
      <c r="F651" s="109">
        <v>2.0961</v>
      </c>
      <c r="G651" s="109">
        <v>3.6</v>
      </c>
      <c r="H651" s="109">
        <v>37.0579</v>
      </c>
      <c r="I651" s="163"/>
      <c r="J651" s="240">
        <v>37.0579</v>
      </c>
      <c r="K651" s="110">
        <v>1133.7</v>
      </c>
      <c r="L651" s="125">
        <v>0.032687571667989766</v>
      </c>
      <c r="M651" s="112">
        <v>341.6</v>
      </c>
      <c r="N651" s="113">
        <v>11.166074481785305</v>
      </c>
      <c r="O651" s="113">
        <v>1961.254300079386</v>
      </c>
      <c r="P651" s="114">
        <v>669.9644689071183</v>
      </c>
      <c r="R651" s="10"/>
      <c r="S651" s="10"/>
    </row>
    <row r="652" spans="1:19" s="9" customFormat="1" ht="12.75">
      <c r="A652" s="171"/>
      <c r="B652" s="133" t="s">
        <v>193</v>
      </c>
      <c r="C652" s="159">
        <v>17</v>
      </c>
      <c r="D652" s="46">
        <v>1983</v>
      </c>
      <c r="E652" s="47">
        <f>F652+G652+H652</f>
        <v>42.400001</v>
      </c>
      <c r="F652" s="134">
        <v>1.683</v>
      </c>
      <c r="G652" s="134">
        <v>2.88</v>
      </c>
      <c r="H652" s="134">
        <v>37.837001</v>
      </c>
      <c r="I652" s="135">
        <v>1153.81</v>
      </c>
      <c r="J652" s="134">
        <v>37.837001</v>
      </c>
      <c r="K652" s="135">
        <v>1153.81</v>
      </c>
      <c r="L652" s="49">
        <f>J652/K652</f>
        <v>0.032793095050311576</v>
      </c>
      <c r="M652" s="50">
        <v>313.375</v>
      </c>
      <c r="N652" s="50">
        <f>L652*M652</f>
        <v>10.27653616139139</v>
      </c>
      <c r="O652" s="50">
        <f>L652*60*1000</f>
        <v>1967.5857030186944</v>
      </c>
      <c r="P652" s="51">
        <f>O652*M652/1000</f>
        <v>616.5921696834833</v>
      </c>
      <c r="R652" s="10"/>
      <c r="S652" s="10"/>
    </row>
    <row r="653" spans="1:19" s="9" customFormat="1" ht="12.75">
      <c r="A653" s="171"/>
      <c r="B653" s="133" t="s">
        <v>188</v>
      </c>
      <c r="C653" s="159">
        <v>18</v>
      </c>
      <c r="D653" s="46">
        <v>1987</v>
      </c>
      <c r="E653" s="47">
        <f>F653+G653+H653</f>
        <v>41.759868</v>
      </c>
      <c r="F653" s="134">
        <v>1.734</v>
      </c>
      <c r="G653" s="134">
        <v>2.8000000000000003</v>
      </c>
      <c r="H653" s="134">
        <v>37.225868</v>
      </c>
      <c r="I653" s="135">
        <v>1157.8700000000001</v>
      </c>
      <c r="J653" s="134">
        <v>37.225868</v>
      </c>
      <c r="K653" s="135">
        <v>1134.7</v>
      </c>
      <c r="L653" s="49">
        <f>J653/K653</f>
        <v>0.03280679298492994</v>
      </c>
      <c r="M653" s="50">
        <v>313.375</v>
      </c>
      <c r="N653" s="50">
        <f>L653*M653</f>
        <v>10.28082875165242</v>
      </c>
      <c r="O653" s="50">
        <f>L653*60*1000</f>
        <v>1968.4075790957963</v>
      </c>
      <c r="P653" s="51">
        <f>O653*M653/1000</f>
        <v>616.8497250991452</v>
      </c>
      <c r="R653" s="10"/>
      <c r="S653" s="10"/>
    </row>
    <row r="654" spans="1:19" s="9" customFormat="1" ht="12.75">
      <c r="A654" s="171"/>
      <c r="B654" s="31" t="s">
        <v>356</v>
      </c>
      <c r="C654" s="90">
        <v>32</v>
      </c>
      <c r="D654" s="90">
        <v>1965</v>
      </c>
      <c r="E654" s="109">
        <f>F654+G654+H654</f>
        <v>46.69</v>
      </c>
      <c r="F654" s="109">
        <v>0</v>
      </c>
      <c r="G654" s="109">
        <v>0</v>
      </c>
      <c r="H654" s="109">
        <v>46.69</v>
      </c>
      <c r="I654" s="110">
        <v>1419.59</v>
      </c>
      <c r="J654" s="240">
        <v>46.69</v>
      </c>
      <c r="K654" s="110">
        <v>1419.59</v>
      </c>
      <c r="L654" s="125">
        <f>J654/K654</f>
        <v>0.03288977803450292</v>
      </c>
      <c r="M654" s="112">
        <v>315</v>
      </c>
      <c r="N654" s="113">
        <f>L654*M654</f>
        <v>10.36028008086842</v>
      </c>
      <c r="O654" s="113">
        <f>L654*60*1000</f>
        <v>1973.3866820701753</v>
      </c>
      <c r="P654" s="114">
        <f>O654*M654/1000</f>
        <v>621.6168048521052</v>
      </c>
      <c r="Q654" s="11"/>
      <c r="R654" s="10"/>
      <c r="S654" s="10"/>
    </row>
    <row r="655" spans="1:19" s="9" customFormat="1" ht="12.75">
      <c r="A655" s="171"/>
      <c r="B655" s="31" t="s">
        <v>465</v>
      </c>
      <c r="C655" s="90">
        <v>32</v>
      </c>
      <c r="D655" s="90">
        <v>1963</v>
      </c>
      <c r="E655" s="109">
        <f>F655+G655+H655</f>
        <v>46.15</v>
      </c>
      <c r="F655" s="109">
        <v>0</v>
      </c>
      <c r="G655" s="109">
        <v>0</v>
      </c>
      <c r="H655" s="109">
        <v>46.15</v>
      </c>
      <c r="I655" s="110">
        <v>1402.34</v>
      </c>
      <c r="J655" s="240">
        <v>46.15</v>
      </c>
      <c r="K655" s="110">
        <v>1402.34</v>
      </c>
      <c r="L655" s="125">
        <f>J655/K655</f>
        <v>0.03290928020308912</v>
      </c>
      <c r="M655" s="112">
        <v>315</v>
      </c>
      <c r="N655" s="113">
        <f>L655*M655</f>
        <v>10.366423263973074</v>
      </c>
      <c r="O655" s="113">
        <f>L655*60*1000</f>
        <v>1974.556812185347</v>
      </c>
      <c r="P655" s="114">
        <f>O655*M655/1000</f>
        <v>621.9853958383843</v>
      </c>
      <c r="R655" s="10"/>
      <c r="S655" s="10"/>
    </row>
    <row r="656" spans="1:19" s="9" customFormat="1" ht="12.75">
      <c r="A656" s="171"/>
      <c r="B656" s="31" t="s">
        <v>358</v>
      </c>
      <c r="C656" s="90">
        <v>76</v>
      </c>
      <c r="D656" s="90">
        <v>1973</v>
      </c>
      <c r="E656" s="109">
        <f>F656+G656+H656</f>
        <v>79.6</v>
      </c>
      <c r="F656" s="109">
        <v>0</v>
      </c>
      <c r="G656" s="109">
        <v>0</v>
      </c>
      <c r="H656" s="109">
        <v>79.6</v>
      </c>
      <c r="I656" s="110">
        <v>2526.69</v>
      </c>
      <c r="J656" s="240">
        <v>79.6</v>
      </c>
      <c r="K656" s="110">
        <v>2414.23</v>
      </c>
      <c r="L656" s="125">
        <f>J656/K656</f>
        <v>0.03297117507445438</v>
      </c>
      <c r="M656" s="112">
        <v>315</v>
      </c>
      <c r="N656" s="113">
        <f>L656*M656</f>
        <v>10.38592014845313</v>
      </c>
      <c r="O656" s="113">
        <f>L656*60*1000</f>
        <v>1978.2705044672628</v>
      </c>
      <c r="P656" s="114">
        <f>O656*M656/1000</f>
        <v>623.1552089071878</v>
      </c>
      <c r="R656" s="10"/>
      <c r="S656" s="10"/>
    </row>
    <row r="657" spans="1:19" s="9" customFormat="1" ht="12.75">
      <c r="A657" s="171"/>
      <c r="B657" s="26" t="s">
        <v>628</v>
      </c>
      <c r="C657" s="46">
        <v>65</v>
      </c>
      <c r="D657" s="46">
        <v>1963</v>
      </c>
      <c r="E657" s="47">
        <v>56.059</v>
      </c>
      <c r="F657" s="47">
        <v>3.483</v>
      </c>
      <c r="G657" s="47">
        <v>0.65</v>
      </c>
      <c r="H657" s="47">
        <v>51.926</v>
      </c>
      <c r="I657" s="48">
        <v>1573.98</v>
      </c>
      <c r="J657" s="47">
        <v>51.926</v>
      </c>
      <c r="K657" s="48">
        <v>1573.98</v>
      </c>
      <c r="L657" s="49">
        <f>J657/K657</f>
        <v>0.03299025400576882</v>
      </c>
      <c r="M657" s="50">
        <v>257.241</v>
      </c>
      <c r="N657" s="50">
        <f>L657*M657</f>
        <v>8.486445930697977</v>
      </c>
      <c r="O657" s="50">
        <f>L657*60*1000</f>
        <v>1979.4152403461292</v>
      </c>
      <c r="P657" s="51">
        <f>O657*M657/1000</f>
        <v>509.1867558418786</v>
      </c>
      <c r="R657" s="10"/>
      <c r="S657" s="10"/>
    </row>
    <row r="658" spans="1:19" s="9" customFormat="1" ht="12.75">
      <c r="A658" s="171"/>
      <c r="B658" s="26" t="s">
        <v>504</v>
      </c>
      <c r="C658" s="46">
        <v>2</v>
      </c>
      <c r="D658" s="46" t="s">
        <v>30</v>
      </c>
      <c r="E658" s="47">
        <f>F658+G658+H658</f>
        <v>3.8622</v>
      </c>
      <c r="F658" s="47">
        <v>0.054</v>
      </c>
      <c r="G658" s="47">
        <v>0.32</v>
      </c>
      <c r="H658" s="47">
        <v>3.4882</v>
      </c>
      <c r="I658" s="48">
        <v>105.63</v>
      </c>
      <c r="J658" s="49">
        <v>3.4882</v>
      </c>
      <c r="K658" s="48">
        <v>105.63</v>
      </c>
      <c r="L658" s="49">
        <f>J658/K658</f>
        <v>0.033022815488024236</v>
      </c>
      <c r="M658" s="50">
        <v>208.5</v>
      </c>
      <c r="N658" s="50">
        <f>L658*M658</f>
        <v>6.8852570292530535</v>
      </c>
      <c r="O658" s="50">
        <f>L658*1000*60</f>
        <v>1981.3689292814543</v>
      </c>
      <c r="P658" s="51">
        <f>N658*60</f>
        <v>413.1154217551832</v>
      </c>
      <c r="R658" s="10"/>
      <c r="S658" s="10"/>
    </row>
    <row r="659" spans="1:19" s="9" customFormat="1" ht="12.75">
      <c r="A659" s="171"/>
      <c r="B659" s="133" t="s">
        <v>185</v>
      </c>
      <c r="C659" s="159">
        <v>13</v>
      </c>
      <c r="D659" s="46">
        <v>1968</v>
      </c>
      <c r="E659" s="47">
        <f>F659+G659+H659</f>
        <v>17.067544</v>
      </c>
      <c r="F659" s="134">
        <v>0</v>
      </c>
      <c r="G659" s="134">
        <v>0</v>
      </c>
      <c r="H659" s="134">
        <v>17.067544</v>
      </c>
      <c r="I659" s="135">
        <v>1020.08</v>
      </c>
      <c r="J659" s="134">
        <v>17.067544</v>
      </c>
      <c r="K659" s="135">
        <v>514.91</v>
      </c>
      <c r="L659" s="49">
        <f>J659/K659</f>
        <v>0.03314665475519994</v>
      </c>
      <c r="M659" s="50">
        <v>313.375</v>
      </c>
      <c r="N659" s="50">
        <f>L659*M659</f>
        <v>10.387332933910782</v>
      </c>
      <c r="O659" s="50">
        <f>L659*60*1000</f>
        <v>1988.7992853119965</v>
      </c>
      <c r="P659" s="51">
        <f>O659*M659/1000</f>
        <v>623.2399760346468</v>
      </c>
      <c r="R659" s="10"/>
      <c r="S659" s="10"/>
    </row>
    <row r="660" spans="1:19" s="9" customFormat="1" ht="13.5" customHeight="1">
      <c r="A660" s="171"/>
      <c r="B660" s="31" t="s">
        <v>466</v>
      </c>
      <c r="C660" s="90">
        <v>12</v>
      </c>
      <c r="D660" s="90">
        <v>1985</v>
      </c>
      <c r="E660" s="109">
        <f>F660+G660+H660</f>
        <v>7.24</v>
      </c>
      <c r="F660" s="109">
        <v>0</v>
      </c>
      <c r="G660" s="109">
        <v>0</v>
      </c>
      <c r="H660" s="109">
        <v>7.24</v>
      </c>
      <c r="I660" s="110">
        <v>677.24</v>
      </c>
      <c r="J660" s="240">
        <v>7.24</v>
      </c>
      <c r="K660" s="110">
        <v>218.02</v>
      </c>
      <c r="L660" s="125">
        <f>J660/K660</f>
        <v>0.03320796257224108</v>
      </c>
      <c r="M660" s="112">
        <v>315</v>
      </c>
      <c r="N660" s="113">
        <f>L660*M660</f>
        <v>10.460508210255941</v>
      </c>
      <c r="O660" s="113">
        <f>L660*60*1000</f>
        <v>1992.4777543344649</v>
      </c>
      <c r="P660" s="114">
        <f>O660*M660/1000</f>
        <v>627.6304926153565</v>
      </c>
      <c r="R660" s="10"/>
      <c r="S660" s="10"/>
    </row>
    <row r="661" spans="1:19" s="9" customFormat="1" ht="12.75" customHeight="1">
      <c r="A661" s="171"/>
      <c r="B661" s="26" t="s">
        <v>743</v>
      </c>
      <c r="C661" s="46">
        <v>44</v>
      </c>
      <c r="D661" s="46" t="s">
        <v>30</v>
      </c>
      <c r="E661" s="47">
        <v>69.06</v>
      </c>
      <c r="F661" s="278">
        <v>2.81</v>
      </c>
      <c r="G661" s="278">
        <v>0.45</v>
      </c>
      <c r="H661" s="278">
        <v>65.8</v>
      </c>
      <c r="I661" s="48">
        <v>1849.35</v>
      </c>
      <c r="J661" s="49">
        <v>58.45</v>
      </c>
      <c r="K661" s="48">
        <v>1758.48</v>
      </c>
      <c r="L661" s="125">
        <v>0.033238933624493885</v>
      </c>
      <c r="M661" s="163">
        <v>223.6</v>
      </c>
      <c r="N661" s="113">
        <v>7.432225558436833</v>
      </c>
      <c r="O661" s="113">
        <v>1994.3360174696331</v>
      </c>
      <c r="P661" s="114">
        <v>445.93353350621</v>
      </c>
      <c r="R661" s="10"/>
      <c r="S661" s="10"/>
    </row>
    <row r="662" spans="1:19" s="9" customFormat="1" ht="12.75">
      <c r="A662" s="171"/>
      <c r="B662" s="133" t="s">
        <v>474</v>
      </c>
      <c r="C662" s="159">
        <v>14</v>
      </c>
      <c r="D662" s="46">
        <v>1960</v>
      </c>
      <c r="E662" s="47">
        <f>F662+G662+H662</f>
        <v>20.278248</v>
      </c>
      <c r="F662" s="134">
        <v>0.8084520000000001</v>
      </c>
      <c r="G662" s="134">
        <v>2.24</v>
      </c>
      <c r="H662" s="134">
        <v>17.229796</v>
      </c>
      <c r="I662" s="135">
        <v>908.95</v>
      </c>
      <c r="J662" s="134">
        <v>17.229796</v>
      </c>
      <c r="K662" s="135">
        <v>518.33</v>
      </c>
      <c r="L662" s="49">
        <f>J662/K662</f>
        <v>0.03324097775548396</v>
      </c>
      <c r="M662" s="50">
        <v>313.375</v>
      </c>
      <c r="N662" s="50">
        <f>L662*M662</f>
        <v>10.416891404124785</v>
      </c>
      <c r="O662" s="50">
        <f>L662*60*1000</f>
        <v>1994.4586653290376</v>
      </c>
      <c r="P662" s="51">
        <f>O662*M662/1000</f>
        <v>625.0134842474871</v>
      </c>
      <c r="R662" s="10"/>
      <c r="S662" s="10"/>
    </row>
    <row r="663" spans="1:19" s="9" customFormat="1" ht="12.75">
      <c r="A663" s="171"/>
      <c r="B663" s="26" t="s">
        <v>518</v>
      </c>
      <c r="C663" s="46">
        <v>8</v>
      </c>
      <c r="D663" s="46" t="s">
        <v>774</v>
      </c>
      <c r="E663" s="47">
        <v>12.61</v>
      </c>
      <c r="F663" s="47">
        <v>0</v>
      </c>
      <c r="G663" s="47">
        <v>0</v>
      </c>
      <c r="H663" s="47">
        <v>12.61</v>
      </c>
      <c r="I663" s="46"/>
      <c r="J663" s="47">
        <v>12.61</v>
      </c>
      <c r="K663" s="48">
        <v>378.95</v>
      </c>
      <c r="L663" s="49">
        <v>0.033276157804459694</v>
      </c>
      <c r="M663" s="50">
        <v>245.9</v>
      </c>
      <c r="N663" s="50">
        <v>8.182607204116639</v>
      </c>
      <c r="O663" s="50">
        <v>1996.5694682675817</v>
      </c>
      <c r="P663" s="51">
        <v>490.95643224699836</v>
      </c>
      <c r="R663" s="10"/>
      <c r="S663" s="10"/>
    </row>
    <row r="664" spans="1:16" s="9" customFormat="1" ht="12.75" customHeight="1">
      <c r="A664" s="171"/>
      <c r="B664" s="31" t="s">
        <v>436</v>
      </c>
      <c r="C664" s="90">
        <v>9</v>
      </c>
      <c r="D664" s="90">
        <v>1925</v>
      </c>
      <c r="E664" s="47">
        <v>13.3</v>
      </c>
      <c r="F664" s="47">
        <v>0.408</v>
      </c>
      <c r="G664" s="47">
        <v>1.6</v>
      </c>
      <c r="H664" s="47">
        <v>11.292</v>
      </c>
      <c r="I664" s="48">
        <v>392.63</v>
      </c>
      <c r="J664" s="49">
        <v>10.88</v>
      </c>
      <c r="K664" s="48">
        <v>326.76</v>
      </c>
      <c r="L664" s="49">
        <f>J664/K664</f>
        <v>0.033296609132084716</v>
      </c>
      <c r="M664" s="50">
        <v>336.265</v>
      </c>
      <c r="N664" s="50">
        <f>L664*M664</f>
        <v>11.196484269800466</v>
      </c>
      <c r="O664" s="50">
        <f>L664*60*1000</f>
        <v>1997.796547925083</v>
      </c>
      <c r="P664" s="51">
        <f>O664*M664/1000</f>
        <v>671.789056188028</v>
      </c>
    </row>
    <row r="665" spans="1:19" s="9" customFormat="1" ht="12.75">
      <c r="A665" s="171"/>
      <c r="B665" s="26" t="s">
        <v>286</v>
      </c>
      <c r="C665" s="46">
        <v>60</v>
      </c>
      <c r="D665" s="46">
        <v>1985</v>
      </c>
      <c r="E665" s="47">
        <v>144</v>
      </c>
      <c r="F665" s="47">
        <v>6.12252</v>
      </c>
      <c r="G665" s="47">
        <v>9.36</v>
      </c>
      <c r="H665" s="47">
        <v>128.5175</v>
      </c>
      <c r="I665" s="48">
        <v>3842.05</v>
      </c>
      <c r="J665" s="47">
        <v>128.5175</v>
      </c>
      <c r="K665" s="48">
        <v>3842.05</v>
      </c>
      <c r="L665" s="49">
        <v>0.03345024140758189</v>
      </c>
      <c r="M665" s="47">
        <v>238.165</v>
      </c>
      <c r="N665" s="50">
        <v>7.96667674483674</v>
      </c>
      <c r="O665" s="50">
        <v>2007.0144844549136</v>
      </c>
      <c r="P665" s="51">
        <v>478.0006046902044</v>
      </c>
      <c r="R665" s="10"/>
      <c r="S665" s="10"/>
    </row>
    <row r="666" spans="1:19" s="9" customFormat="1" ht="12.75">
      <c r="A666" s="171"/>
      <c r="B666" s="291" t="s">
        <v>562</v>
      </c>
      <c r="C666" s="90">
        <v>8</v>
      </c>
      <c r="D666" s="90" t="s">
        <v>30</v>
      </c>
      <c r="E666" s="109">
        <v>17.54</v>
      </c>
      <c r="F666" s="109">
        <v>0.408</v>
      </c>
      <c r="G666" s="109">
        <v>0.08</v>
      </c>
      <c r="H666" s="109">
        <v>17.052</v>
      </c>
      <c r="I666" s="90"/>
      <c r="J666" s="240">
        <v>17.052</v>
      </c>
      <c r="K666" s="110">
        <v>509.6</v>
      </c>
      <c r="L666" s="125">
        <v>0.03346153846153846</v>
      </c>
      <c r="M666" s="90">
        <v>341.6</v>
      </c>
      <c r="N666" s="113">
        <v>11.430461538461538</v>
      </c>
      <c r="O666" s="113">
        <v>2007.6923076923076</v>
      </c>
      <c r="P666" s="114">
        <v>685.8276923076924</v>
      </c>
      <c r="Q666" s="11"/>
      <c r="R666" s="10"/>
      <c r="S666" s="10"/>
    </row>
    <row r="667" spans="1:19" s="9" customFormat="1" ht="12.75" customHeight="1">
      <c r="A667" s="171"/>
      <c r="B667" s="31" t="s">
        <v>467</v>
      </c>
      <c r="C667" s="90">
        <v>29</v>
      </c>
      <c r="D667" s="90">
        <v>1960</v>
      </c>
      <c r="E667" s="109">
        <f>F667+G667+H667</f>
        <v>39.75</v>
      </c>
      <c r="F667" s="109">
        <v>0</v>
      </c>
      <c r="G667" s="109">
        <v>0</v>
      </c>
      <c r="H667" s="109">
        <v>39.75</v>
      </c>
      <c r="I667" s="110">
        <v>1187.67</v>
      </c>
      <c r="J667" s="240">
        <v>39.75</v>
      </c>
      <c r="K667" s="110">
        <v>1187.67</v>
      </c>
      <c r="L667" s="125">
        <f>J667/K667</f>
        <v>0.03346889287428326</v>
      </c>
      <c r="M667" s="112">
        <v>315</v>
      </c>
      <c r="N667" s="113">
        <f>L667*M667</f>
        <v>10.542701255399226</v>
      </c>
      <c r="O667" s="113">
        <f>L667*60*1000</f>
        <v>2008.1335724569956</v>
      </c>
      <c r="P667" s="114">
        <f>O667*M667/1000</f>
        <v>632.5620753239536</v>
      </c>
      <c r="R667" s="10"/>
      <c r="S667" s="10"/>
    </row>
    <row r="668" spans="1:19" s="9" customFormat="1" ht="12.75">
      <c r="A668" s="171"/>
      <c r="B668" s="26" t="s">
        <v>608</v>
      </c>
      <c r="C668" s="46">
        <v>108</v>
      </c>
      <c r="D668" s="46">
        <v>1967</v>
      </c>
      <c r="E668" s="47">
        <v>110.74181</v>
      </c>
      <c r="F668" s="47">
        <v>13.21478</v>
      </c>
      <c r="G668" s="47">
        <v>10.53</v>
      </c>
      <c r="H668" s="47">
        <f>E668-F668-G668</f>
        <v>86.99703</v>
      </c>
      <c r="I668" s="48">
        <v>2598.9</v>
      </c>
      <c r="J668" s="49">
        <f>H668</f>
        <v>86.99703</v>
      </c>
      <c r="K668" s="48">
        <f>I668</f>
        <v>2598.9</v>
      </c>
      <c r="L668" s="49">
        <f>J668/K668</f>
        <v>0.033474558467043745</v>
      </c>
      <c r="M668" s="50">
        <v>278.39</v>
      </c>
      <c r="N668" s="50">
        <f>L668*M668</f>
        <v>9.318982331640308</v>
      </c>
      <c r="O668" s="50">
        <f>L668*60*1000</f>
        <v>2008.4735080226249</v>
      </c>
      <c r="P668" s="51">
        <f>O668*M668/1000</f>
        <v>559.1389398984185</v>
      </c>
      <c r="R668" s="10"/>
      <c r="S668" s="10"/>
    </row>
    <row r="669" spans="1:19" s="9" customFormat="1" ht="12.75">
      <c r="A669" s="171"/>
      <c r="B669" s="26" t="s">
        <v>744</v>
      </c>
      <c r="C669" s="46">
        <v>22</v>
      </c>
      <c r="D669" s="46" t="s">
        <v>30</v>
      </c>
      <c r="E669" s="47">
        <v>33.7</v>
      </c>
      <c r="F669" s="47">
        <v>0.9</v>
      </c>
      <c r="G669" s="47">
        <v>0.2</v>
      </c>
      <c r="H669" s="47">
        <v>32.6</v>
      </c>
      <c r="I669" s="48">
        <v>896.35</v>
      </c>
      <c r="J669" s="49">
        <v>22.4</v>
      </c>
      <c r="K669" s="48">
        <v>669.04</v>
      </c>
      <c r="L669" s="125">
        <v>0.03348080832237235</v>
      </c>
      <c r="M669" s="163">
        <v>223.6</v>
      </c>
      <c r="N669" s="113">
        <v>7.486308740882458</v>
      </c>
      <c r="O669" s="113">
        <v>2008.8484993423413</v>
      </c>
      <c r="P669" s="114">
        <v>449.1785244529475</v>
      </c>
      <c r="R669" s="10"/>
      <c r="S669" s="10"/>
    </row>
    <row r="670" spans="1:19" s="9" customFormat="1" ht="12.75" customHeight="1">
      <c r="A670" s="171"/>
      <c r="B670" s="31" t="s">
        <v>572</v>
      </c>
      <c r="C670" s="90">
        <v>5</v>
      </c>
      <c r="D670" s="90" t="s">
        <v>30</v>
      </c>
      <c r="E670" s="109">
        <v>8.534</v>
      </c>
      <c r="F670" s="109">
        <v>0.357</v>
      </c>
      <c r="G670" s="109">
        <v>0.8</v>
      </c>
      <c r="H670" s="109">
        <v>7.377000000000002</v>
      </c>
      <c r="I670" s="163"/>
      <c r="J670" s="240">
        <v>7.377000000000002</v>
      </c>
      <c r="K670" s="110">
        <v>220.11</v>
      </c>
      <c r="L670" s="125">
        <v>0.03351506065149244</v>
      </c>
      <c r="M670" s="112">
        <v>341.6</v>
      </c>
      <c r="N670" s="113">
        <v>11.448744718549818</v>
      </c>
      <c r="O670" s="113">
        <v>2010.9036390895465</v>
      </c>
      <c r="P670" s="114">
        <v>686.9246831129891</v>
      </c>
      <c r="R670" s="10"/>
      <c r="S670" s="10"/>
    </row>
    <row r="671" spans="1:19" s="9" customFormat="1" ht="12.75" customHeight="1">
      <c r="A671" s="171"/>
      <c r="B671" s="26" t="s">
        <v>381</v>
      </c>
      <c r="C671" s="46">
        <v>4</v>
      </c>
      <c r="D671" s="46" t="s">
        <v>30</v>
      </c>
      <c r="E671" s="47">
        <f>F671+G671+H671</f>
        <v>8.5442</v>
      </c>
      <c r="F671" s="47">
        <v>0.788</v>
      </c>
      <c r="G671" s="47">
        <v>0.64</v>
      </c>
      <c r="H671" s="47">
        <v>7.1162</v>
      </c>
      <c r="I671" s="48">
        <v>212.08</v>
      </c>
      <c r="J671" s="49">
        <v>7.1162</v>
      </c>
      <c r="K671" s="48">
        <v>212.08</v>
      </c>
      <c r="L671" s="49">
        <f>J671/K671</f>
        <v>0.03355431912485854</v>
      </c>
      <c r="M671" s="50">
        <v>208.5</v>
      </c>
      <c r="N671" s="50">
        <f>L671*M671</f>
        <v>6.996075537533005</v>
      </c>
      <c r="O671" s="50">
        <f>L671*1000*60</f>
        <v>2013.2591474915123</v>
      </c>
      <c r="P671" s="51">
        <f>N671*60</f>
        <v>419.7645322519803</v>
      </c>
      <c r="R671" s="10"/>
      <c r="S671" s="10"/>
    </row>
    <row r="672" spans="1:19" s="9" customFormat="1" ht="12.75">
      <c r="A672" s="171"/>
      <c r="B672" s="26" t="s">
        <v>629</v>
      </c>
      <c r="C672" s="46">
        <v>40</v>
      </c>
      <c r="D672" s="46">
        <v>1961</v>
      </c>
      <c r="E672" s="47">
        <v>62.456</v>
      </c>
      <c r="F672" s="47">
        <v>3.932</v>
      </c>
      <c r="G672" s="47">
        <v>0.4</v>
      </c>
      <c r="H672" s="47">
        <v>58.124</v>
      </c>
      <c r="I672" s="48">
        <v>1732.11</v>
      </c>
      <c r="J672" s="47">
        <v>58.124</v>
      </c>
      <c r="K672" s="48">
        <v>1732.11</v>
      </c>
      <c r="L672" s="49">
        <f>J672/K672</f>
        <v>0.03355676025194705</v>
      </c>
      <c r="M672" s="50">
        <v>257.241</v>
      </c>
      <c r="N672" s="50">
        <f>L672*M672</f>
        <v>8.63217456397111</v>
      </c>
      <c r="O672" s="50">
        <f>L672*60*1000</f>
        <v>2013.405615116823</v>
      </c>
      <c r="P672" s="51">
        <f>O672*M672/1000</f>
        <v>517.9304738382666</v>
      </c>
      <c r="R672" s="10"/>
      <c r="S672" s="10"/>
    </row>
    <row r="673" spans="1:19" s="9" customFormat="1" ht="12.75">
      <c r="A673" s="171"/>
      <c r="B673" s="31" t="s">
        <v>665</v>
      </c>
      <c r="C673" s="90">
        <v>34</v>
      </c>
      <c r="D673" s="90">
        <v>1960</v>
      </c>
      <c r="E673" s="109">
        <f>F673+G673+H673</f>
        <v>49.79</v>
      </c>
      <c r="F673" s="109">
        <v>0</v>
      </c>
      <c r="G673" s="109">
        <v>0</v>
      </c>
      <c r="H673" s="109">
        <v>49.79</v>
      </c>
      <c r="I673" s="110">
        <v>1562.13</v>
      </c>
      <c r="J673" s="240">
        <v>49.79</v>
      </c>
      <c r="K673" s="110">
        <v>1483.17</v>
      </c>
      <c r="L673" s="125">
        <f>J673/K673</f>
        <v>0.03356998860548689</v>
      </c>
      <c r="M673" s="112">
        <v>315</v>
      </c>
      <c r="N673" s="113">
        <f>L673*M673</f>
        <v>10.57454641072837</v>
      </c>
      <c r="O673" s="113">
        <f>L673*60*1000</f>
        <v>2014.1993163292136</v>
      </c>
      <c r="P673" s="114">
        <f>O673*M673/1000</f>
        <v>634.4727846437023</v>
      </c>
      <c r="R673" s="10"/>
      <c r="S673" s="10"/>
    </row>
    <row r="674" spans="1:19" s="9" customFormat="1" ht="12.75">
      <c r="A674" s="171"/>
      <c r="B674" s="26" t="s">
        <v>552</v>
      </c>
      <c r="C674" s="46">
        <v>9</v>
      </c>
      <c r="D674" s="46" t="s">
        <v>30</v>
      </c>
      <c r="E674" s="47">
        <f>F674+G674+H674</f>
        <v>17.245</v>
      </c>
      <c r="F674" s="47">
        <v>0</v>
      </c>
      <c r="G674" s="47">
        <v>0</v>
      </c>
      <c r="H674" s="47">
        <v>17.245</v>
      </c>
      <c r="I674" s="48">
        <v>513.61</v>
      </c>
      <c r="J674" s="47">
        <v>17.245</v>
      </c>
      <c r="K674" s="48">
        <v>513.61</v>
      </c>
      <c r="L674" s="49">
        <f>J674/K674</f>
        <v>0.03357605965615934</v>
      </c>
      <c r="M674" s="50">
        <v>288.96</v>
      </c>
      <c r="N674" s="50">
        <f>L674*M674</f>
        <v>9.702138198243802</v>
      </c>
      <c r="O674" s="50">
        <f>L674*60*1000</f>
        <v>2014.56357936956</v>
      </c>
      <c r="P674" s="51">
        <f>O674*M674/1000</f>
        <v>582.1282918946281</v>
      </c>
      <c r="R674" s="10"/>
      <c r="S674" s="10"/>
    </row>
    <row r="675" spans="1:19" s="9" customFormat="1" ht="12.75" customHeight="1">
      <c r="A675" s="171"/>
      <c r="B675" s="26" t="s">
        <v>745</v>
      </c>
      <c r="C675" s="46">
        <v>41</v>
      </c>
      <c r="D675" s="46" t="s">
        <v>30</v>
      </c>
      <c r="E675" s="47">
        <v>32.904</v>
      </c>
      <c r="F675" s="278">
        <v>2.03</v>
      </c>
      <c r="G675" s="278">
        <v>0.204</v>
      </c>
      <c r="H675" s="278">
        <v>30.67</v>
      </c>
      <c r="I675" s="48">
        <v>910.85</v>
      </c>
      <c r="J675" s="49">
        <v>29.14</v>
      </c>
      <c r="K675" s="48">
        <v>867.57</v>
      </c>
      <c r="L675" s="125">
        <v>0.0335880678216167</v>
      </c>
      <c r="M675" s="163">
        <v>223.6</v>
      </c>
      <c r="N675" s="113">
        <v>7.510291964913494</v>
      </c>
      <c r="O675" s="113">
        <v>2015.2840692970017</v>
      </c>
      <c r="P675" s="114">
        <v>450.61751789480957</v>
      </c>
      <c r="R675" s="10"/>
      <c r="S675" s="10"/>
    </row>
    <row r="676" spans="1:22" s="9" customFormat="1" ht="12.75">
      <c r="A676" s="171"/>
      <c r="B676" s="26" t="s">
        <v>48</v>
      </c>
      <c r="C676" s="46">
        <v>40</v>
      </c>
      <c r="D676" s="46">
        <v>1960</v>
      </c>
      <c r="E676" s="47">
        <v>56.402</v>
      </c>
      <c r="F676" s="47">
        <v>5.110712</v>
      </c>
      <c r="G676" s="47">
        <v>0.4</v>
      </c>
      <c r="H676" s="47">
        <v>50.891288</v>
      </c>
      <c r="I676" s="48">
        <v>1514.97</v>
      </c>
      <c r="J676" s="49">
        <v>49.139787</v>
      </c>
      <c r="K676" s="48">
        <v>1462.83</v>
      </c>
      <c r="L676" s="49">
        <f>J676/K676</f>
        <v>0.03359227456368819</v>
      </c>
      <c r="M676" s="46">
        <v>297.67900000000003</v>
      </c>
      <c r="N676" s="50">
        <f>L676*M676</f>
        <v>9.999714699844139</v>
      </c>
      <c r="O676" s="50">
        <f>L676*60*1000</f>
        <v>2015.5364738212916</v>
      </c>
      <c r="P676" s="51">
        <f>O676*M676/1000</f>
        <v>599.9828819906484</v>
      </c>
      <c r="Q676" s="10"/>
      <c r="R676" s="10"/>
      <c r="S676" s="10"/>
      <c r="T676" s="12"/>
      <c r="U676" s="13"/>
      <c r="V676" s="13"/>
    </row>
    <row r="677" spans="1:19" s="9" customFormat="1" ht="12.75">
      <c r="A677" s="171"/>
      <c r="B677" s="26" t="s">
        <v>382</v>
      </c>
      <c r="C677" s="46">
        <v>5</v>
      </c>
      <c r="D677" s="46" t="s">
        <v>30</v>
      </c>
      <c r="E677" s="47">
        <f>F677+G677+H677</f>
        <v>10.7692</v>
      </c>
      <c r="F677" s="47">
        <v>0.306</v>
      </c>
      <c r="G677" s="47">
        <v>0.8</v>
      </c>
      <c r="H677" s="47">
        <v>9.6632</v>
      </c>
      <c r="I677" s="48">
        <v>287.6</v>
      </c>
      <c r="J677" s="49">
        <v>9.6632</v>
      </c>
      <c r="K677" s="48">
        <v>287.6</v>
      </c>
      <c r="L677" s="49">
        <f>J677/K677</f>
        <v>0.03359944367176634</v>
      </c>
      <c r="M677" s="50">
        <v>208.5</v>
      </c>
      <c r="N677" s="50">
        <f>L677*M677</f>
        <v>7.005484005563281</v>
      </c>
      <c r="O677" s="50">
        <f>L677*1000*60</f>
        <v>2015.9666203059803</v>
      </c>
      <c r="P677" s="51">
        <f>N677*60</f>
        <v>420.3290403337969</v>
      </c>
      <c r="R677" s="10"/>
      <c r="S677" s="10"/>
    </row>
    <row r="678" spans="1:19" s="9" customFormat="1" ht="12.75">
      <c r="A678" s="171"/>
      <c r="B678" s="26" t="s">
        <v>902</v>
      </c>
      <c r="C678" s="46">
        <v>147</v>
      </c>
      <c r="D678" s="46" t="s">
        <v>30</v>
      </c>
      <c r="E678" s="47">
        <f>F678+G678+H678</f>
        <v>174.425</v>
      </c>
      <c r="F678" s="47">
        <v>9.18668</v>
      </c>
      <c r="G678" s="47">
        <v>22.88</v>
      </c>
      <c r="H678" s="47">
        <v>142.35832000000002</v>
      </c>
      <c r="I678" s="48">
        <v>4236.22</v>
      </c>
      <c r="J678" s="47">
        <v>142.358</v>
      </c>
      <c r="K678" s="48">
        <v>4236.22</v>
      </c>
      <c r="L678" s="49">
        <f>J678/K678</f>
        <v>0.03360495913809953</v>
      </c>
      <c r="M678" s="50">
        <v>288.96</v>
      </c>
      <c r="N678" s="50">
        <f>L678*M678</f>
        <v>9.710488992545239</v>
      </c>
      <c r="O678" s="50">
        <f>L678*60*1000</f>
        <v>2016.2975482859715</v>
      </c>
      <c r="P678" s="51">
        <f>O678*M678/1000</f>
        <v>582.6293395527142</v>
      </c>
      <c r="R678" s="10"/>
      <c r="S678" s="10"/>
    </row>
    <row r="679" spans="1:19" s="9" customFormat="1" ht="12.75">
      <c r="A679" s="171"/>
      <c r="B679" s="31" t="s">
        <v>435</v>
      </c>
      <c r="C679" s="90">
        <v>4</v>
      </c>
      <c r="D679" s="90">
        <v>1930</v>
      </c>
      <c r="E679" s="47">
        <v>11.293</v>
      </c>
      <c r="F679" s="47">
        <v>0.459</v>
      </c>
      <c r="G679" s="47">
        <v>0.07</v>
      </c>
      <c r="H679" s="47">
        <v>10.764</v>
      </c>
      <c r="I679" s="48">
        <v>319.18</v>
      </c>
      <c r="J679" s="49">
        <v>5.39</v>
      </c>
      <c r="K679" s="48">
        <v>159.84</v>
      </c>
      <c r="L679" s="49">
        <f>J679/K679</f>
        <v>0.03372122122122122</v>
      </c>
      <c r="M679" s="50">
        <v>336.265</v>
      </c>
      <c r="N679" s="50">
        <f>L679*M679</f>
        <v>11.339266453953952</v>
      </c>
      <c r="O679" s="50">
        <f>L679*60*1000</f>
        <v>2023.273273273273</v>
      </c>
      <c r="P679" s="51">
        <f>O679*M679/1000</f>
        <v>680.3559872372371</v>
      </c>
      <c r="R679" s="10"/>
      <c r="S679" s="10"/>
    </row>
    <row r="680" spans="1:19" s="9" customFormat="1" ht="12.75">
      <c r="A680" s="171"/>
      <c r="B680" s="26" t="s">
        <v>746</v>
      </c>
      <c r="C680" s="46">
        <v>14</v>
      </c>
      <c r="D680" s="46" t="s">
        <v>30</v>
      </c>
      <c r="E680" s="47">
        <v>21.79</v>
      </c>
      <c r="F680" s="47">
        <v>0.56</v>
      </c>
      <c r="G680" s="47">
        <v>0.13</v>
      </c>
      <c r="H680" s="47">
        <v>21.1</v>
      </c>
      <c r="I680" s="48">
        <v>624.59</v>
      </c>
      <c r="J680" s="49">
        <v>21.1</v>
      </c>
      <c r="K680" s="48">
        <v>624.59</v>
      </c>
      <c r="L680" s="125">
        <v>0.03378216109768008</v>
      </c>
      <c r="M680" s="163">
        <v>223.6</v>
      </c>
      <c r="N680" s="113">
        <v>7.553691221441265</v>
      </c>
      <c r="O680" s="113">
        <v>2026.9296658608048</v>
      </c>
      <c r="P680" s="114">
        <v>453.22147328647594</v>
      </c>
      <c r="R680" s="10"/>
      <c r="S680" s="10"/>
    </row>
    <row r="681" spans="1:19" s="9" customFormat="1" ht="12.75" customHeight="1">
      <c r="A681" s="171"/>
      <c r="B681" s="26" t="s">
        <v>216</v>
      </c>
      <c r="C681" s="46">
        <v>12</v>
      </c>
      <c r="D681" s="46">
        <v>1925</v>
      </c>
      <c r="E681" s="47">
        <f>SUM(F681:H681)</f>
        <v>17.34</v>
      </c>
      <c r="F681" s="47"/>
      <c r="G681" s="47"/>
      <c r="H681" s="47">
        <v>17.34</v>
      </c>
      <c r="I681" s="48">
        <v>512.15</v>
      </c>
      <c r="J681" s="47">
        <v>17.34</v>
      </c>
      <c r="K681" s="48">
        <v>512.15</v>
      </c>
      <c r="L681" s="49">
        <f>J681/K681</f>
        <v>0.03385726837840477</v>
      </c>
      <c r="M681" s="50">
        <v>309.233</v>
      </c>
      <c r="N681" s="50">
        <f>L681*M681</f>
        <v>10.469784672459243</v>
      </c>
      <c r="O681" s="50">
        <f>L681*60*1000</f>
        <v>2031.4361027042862</v>
      </c>
      <c r="P681" s="51">
        <f>O681*M681/1000</f>
        <v>628.1870803475546</v>
      </c>
      <c r="R681" s="10"/>
      <c r="S681" s="10"/>
    </row>
    <row r="682" spans="1:19" s="9" customFormat="1" ht="12.75">
      <c r="A682" s="171"/>
      <c r="B682" s="133" t="s">
        <v>189</v>
      </c>
      <c r="C682" s="159">
        <v>24</v>
      </c>
      <c r="D682" s="46">
        <v>1962</v>
      </c>
      <c r="E682" s="47">
        <f>F682+G682+H682</f>
        <v>38.999998999999995</v>
      </c>
      <c r="F682" s="134">
        <v>1.4280000000000002</v>
      </c>
      <c r="G682" s="134">
        <v>0</v>
      </c>
      <c r="H682" s="134">
        <v>37.571999</v>
      </c>
      <c r="I682" s="135">
        <v>1108.08</v>
      </c>
      <c r="J682" s="134">
        <v>37.571999</v>
      </c>
      <c r="K682" s="135">
        <v>1108.08</v>
      </c>
      <c r="L682" s="49">
        <f>J682/K682</f>
        <v>0.03390729820951556</v>
      </c>
      <c r="M682" s="50">
        <v>313.375</v>
      </c>
      <c r="N682" s="50">
        <f>L682*M682</f>
        <v>10.625699576406939</v>
      </c>
      <c r="O682" s="50">
        <f>L682*60*1000</f>
        <v>2034.4378925709336</v>
      </c>
      <c r="P682" s="51">
        <f>O682*M682/1000</f>
        <v>637.5419745844164</v>
      </c>
      <c r="R682" s="10"/>
      <c r="S682" s="10"/>
    </row>
    <row r="683" spans="1:19" s="9" customFormat="1" ht="13.5" customHeight="1">
      <c r="A683" s="171"/>
      <c r="B683" s="26" t="s">
        <v>747</v>
      </c>
      <c r="C683" s="46">
        <v>24</v>
      </c>
      <c r="D683" s="46" t="s">
        <v>30</v>
      </c>
      <c r="E683" s="47">
        <v>32.87</v>
      </c>
      <c r="F683" s="47">
        <v>1.22</v>
      </c>
      <c r="G683" s="47">
        <v>0.25</v>
      </c>
      <c r="H683" s="47">
        <v>31.4</v>
      </c>
      <c r="I683" s="48">
        <v>924.4</v>
      </c>
      <c r="J683" s="49">
        <v>31.4</v>
      </c>
      <c r="K683" s="48">
        <v>924.4</v>
      </c>
      <c r="L683" s="125">
        <v>0.03396797922977066</v>
      </c>
      <c r="M683" s="163">
        <v>223.6</v>
      </c>
      <c r="N683" s="113">
        <v>7.59524015577672</v>
      </c>
      <c r="O683" s="113">
        <v>2038.0787537862398</v>
      </c>
      <c r="P683" s="114">
        <v>455.7144093466032</v>
      </c>
      <c r="R683" s="10"/>
      <c r="S683" s="10"/>
    </row>
    <row r="684" spans="1:19" s="9" customFormat="1" ht="13.5" customHeight="1">
      <c r="A684" s="171"/>
      <c r="B684" s="291" t="s">
        <v>913</v>
      </c>
      <c r="C684" s="90">
        <v>4</v>
      </c>
      <c r="D684" s="90" t="s">
        <v>30</v>
      </c>
      <c r="E684" s="109">
        <v>8.763</v>
      </c>
      <c r="F684" s="109">
        <v>0.357</v>
      </c>
      <c r="G684" s="109">
        <v>0.64</v>
      </c>
      <c r="H684" s="109">
        <v>7.766000000000001</v>
      </c>
      <c r="I684" s="90"/>
      <c r="J684" s="240">
        <v>7.766000000000001</v>
      </c>
      <c r="K684" s="110">
        <v>228.62</v>
      </c>
      <c r="L684" s="125">
        <v>0.03396903158078909</v>
      </c>
      <c r="M684" s="112">
        <v>341.6</v>
      </c>
      <c r="N684" s="113">
        <v>11.603821187997553</v>
      </c>
      <c r="O684" s="113">
        <v>2038.1418948473452</v>
      </c>
      <c r="P684" s="114">
        <v>696.2292712798532</v>
      </c>
      <c r="R684" s="10"/>
      <c r="S684" s="10"/>
    </row>
    <row r="685" spans="1:16" s="9" customFormat="1" ht="11.25" customHeight="1">
      <c r="A685" s="171"/>
      <c r="B685" s="26" t="s">
        <v>495</v>
      </c>
      <c r="C685" s="46">
        <v>24</v>
      </c>
      <c r="D685" s="46" t="s">
        <v>30</v>
      </c>
      <c r="E685" s="47">
        <f>F685+G685+H685</f>
        <v>43.414</v>
      </c>
      <c r="F685" s="47">
        <v>1.275</v>
      </c>
      <c r="G685" s="47">
        <v>3.84</v>
      </c>
      <c r="H685" s="47">
        <v>38.299</v>
      </c>
      <c r="I685" s="48">
        <v>1127.22</v>
      </c>
      <c r="J685" s="49">
        <v>38.299</v>
      </c>
      <c r="K685" s="48">
        <v>1127.22</v>
      </c>
      <c r="L685" s="49">
        <f>J685/K685</f>
        <v>0.033976508578627065</v>
      </c>
      <c r="M685" s="50">
        <v>224.9</v>
      </c>
      <c r="N685" s="50">
        <f>L685*M685</f>
        <v>7.641316779333227</v>
      </c>
      <c r="O685" s="50">
        <f>L685*60*1000</f>
        <v>2038.5905147176238</v>
      </c>
      <c r="P685" s="51">
        <f>O685*M685/1000</f>
        <v>458.47900675999364</v>
      </c>
    </row>
    <row r="686" spans="1:19" s="9" customFormat="1" ht="12.75">
      <c r="A686" s="171"/>
      <c r="B686" s="26" t="s">
        <v>53</v>
      </c>
      <c r="C686" s="46">
        <v>24</v>
      </c>
      <c r="D686" s="46">
        <v>1961</v>
      </c>
      <c r="E686" s="47">
        <v>33.753</v>
      </c>
      <c r="F686" s="47">
        <v>2.767311</v>
      </c>
      <c r="G686" s="47">
        <v>0</v>
      </c>
      <c r="H686" s="47">
        <v>30.985689</v>
      </c>
      <c r="I686" s="48">
        <v>911.79</v>
      </c>
      <c r="J686" s="49">
        <v>30.98569</v>
      </c>
      <c r="K686" s="48">
        <v>911.79</v>
      </c>
      <c r="L686" s="49">
        <f>J686/K686</f>
        <v>0.03398336239704318</v>
      </c>
      <c r="M686" s="46">
        <v>297.67900000000003</v>
      </c>
      <c r="N686" s="50">
        <f>L686*M686</f>
        <v>10.116133334989417</v>
      </c>
      <c r="O686" s="50">
        <f>L686*60*1000</f>
        <v>2039.001743822591</v>
      </c>
      <c r="P686" s="51">
        <f>O686*M686/1000</f>
        <v>606.9680000993651</v>
      </c>
      <c r="R686" s="10"/>
      <c r="S686" s="10"/>
    </row>
    <row r="687" spans="1:19" s="9" customFormat="1" ht="12.75">
      <c r="A687" s="171"/>
      <c r="B687" s="31" t="s">
        <v>151</v>
      </c>
      <c r="C687" s="90">
        <v>8</v>
      </c>
      <c r="D687" s="90">
        <v>1970</v>
      </c>
      <c r="E687" s="109">
        <v>13.126</v>
      </c>
      <c r="F687" s="109">
        <v>1.224</v>
      </c>
      <c r="G687" s="109">
        <v>0.96</v>
      </c>
      <c r="H687" s="109">
        <v>10.942</v>
      </c>
      <c r="I687" s="110">
        <v>321.83</v>
      </c>
      <c r="J687" s="240">
        <v>7.676366</v>
      </c>
      <c r="K687" s="110">
        <v>225.78</v>
      </c>
      <c r="L687" s="111">
        <v>0.033999</v>
      </c>
      <c r="M687" s="112">
        <v>275.7</v>
      </c>
      <c r="N687" s="113">
        <f>L687*M687*1.09</f>
        <v>10.217141487000001</v>
      </c>
      <c r="O687" s="113">
        <f>L687*60*1000</f>
        <v>2039.94</v>
      </c>
      <c r="P687" s="114">
        <f>M687*O687/1000</f>
        <v>562.411458</v>
      </c>
      <c r="R687" s="10"/>
      <c r="S687" s="10"/>
    </row>
    <row r="688" spans="1:19" s="9" customFormat="1" ht="12.75">
      <c r="A688" s="171"/>
      <c r="B688" s="31" t="s">
        <v>649</v>
      </c>
      <c r="C688" s="90">
        <v>5</v>
      </c>
      <c r="D688" s="90">
        <v>1890</v>
      </c>
      <c r="E688" s="109">
        <v>12.224</v>
      </c>
      <c r="F688" s="109">
        <v>0.051</v>
      </c>
      <c r="G688" s="109">
        <v>0.72</v>
      </c>
      <c r="H688" s="109">
        <v>11.453</v>
      </c>
      <c r="I688" s="110">
        <v>336.82</v>
      </c>
      <c r="J688" s="240">
        <v>6.146781</v>
      </c>
      <c r="K688" s="110">
        <v>180.77</v>
      </c>
      <c r="L688" s="111">
        <v>0.034003</v>
      </c>
      <c r="M688" s="112">
        <v>275.7</v>
      </c>
      <c r="N688" s="113">
        <f>L688*M688*1.09</f>
        <v>10.218343539000001</v>
      </c>
      <c r="O688" s="113">
        <f>L688*60*1000</f>
        <v>2040.1799999999998</v>
      </c>
      <c r="P688" s="114">
        <f>M688*O688/1000</f>
        <v>562.477626</v>
      </c>
      <c r="R688" s="10"/>
      <c r="S688" s="10"/>
    </row>
    <row r="689" spans="1:19" s="9" customFormat="1" ht="12.75">
      <c r="A689" s="171"/>
      <c r="B689" s="31" t="s">
        <v>448</v>
      </c>
      <c r="C689" s="90">
        <v>8</v>
      </c>
      <c r="D689" s="90">
        <v>1962</v>
      </c>
      <c r="E689" s="109">
        <v>14.056</v>
      </c>
      <c r="F689" s="109">
        <v>0.612</v>
      </c>
      <c r="G689" s="109">
        <v>0.97</v>
      </c>
      <c r="H689" s="109">
        <v>12.474</v>
      </c>
      <c r="I689" s="110">
        <v>366.73</v>
      </c>
      <c r="J689" s="240">
        <v>12.474</v>
      </c>
      <c r="K689" s="110">
        <v>366.73</v>
      </c>
      <c r="L689" s="111">
        <v>0.034014</v>
      </c>
      <c r="M689" s="112">
        <v>275.7</v>
      </c>
      <c r="N689" s="113">
        <f>L689*M689*1.09</f>
        <v>10.221649182</v>
      </c>
      <c r="O689" s="113">
        <f>L689*60*1000</f>
        <v>2040.8400000000001</v>
      </c>
      <c r="P689" s="114">
        <f>M689*O689/1000</f>
        <v>562.659588</v>
      </c>
      <c r="R689" s="10"/>
      <c r="S689" s="10"/>
    </row>
    <row r="690" spans="1:19" s="9" customFormat="1" ht="12.75">
      <c r="A690" s="171"/>
      <c r="B690" s="26" t="s">
        <v>810</v>
      </c>
      <c r="C690" s="46">
        <v>20</v>
      </c>
      <c r="D690" s="46">
        <v>1983</v>
      </c>
      <c r="E690" s="47">
        <v>40.3</v>
      </c>
      <c r="F690" s="47">
        <v>1.8</v>
      </c>
      <c r="G690" s="47">
        <v>3.2</v>
      </c>
      <c r="H690" s="47">
        <v>35.29</v>
      </c>
      <c r="I690" s="148"/>
      <c r="J690" s="49">
        <v>35.29</v>
      </c>
      <c r="K690" s="48">
        <v>1037</v>
      </c>
      <c r="L690" s="49">
        <v>0.03403085824493732</v>
      </c>
      <c r="M690" s="50">
        <v>232.6</v>
      </c>
      <c r="N690" s="50">
        <v>7.91557762777242</v>
      </c>
      <c r="O690" s="50">
        <v>2041.851494696239</v>
      </c>
      <c r="P690" s="51">
        <v>474.9346576663451</v>
      </c>
      <c r="R690" s="10"/>
      <c r="S690" s="10"/>
    </row>
    <row r="691" spans="1:19" s="9" customFormat="1" ht="12.75" customHeight="1">
      <c r="A691" s="171"/>
      <c r="B691" s="31" t="s">
        <v>449</v>
      </c>
      <c r="C691" s="90">
        <v>5</v>
      </c>
      <c r="D691" s="90">
        <v>1880</v>
      </c>
      <c r="E691" s="109">
        <v>8.221</v>
      </c>
      <c r="F691" s="109">
        <v>0.51</v>
      </c>
      <c r="G691" s="109">
        <v>0.72</v>
      </c>
      <c r="H691" s="109">
        <v>6.991</v>
      </c>
      <c r="I691" s="110">
        <v>377.71</v>
      </c>
      <c r="J691" s="240">
        <v>6.275112</v>
      </c>
      <c r="K691" s="110">
        <v>184.32</v>
      </c>
      <c r="L691" s="111">
        <v>0.034044</v>
      </c>
      <c r="M691" s="112">
        <v>275.7</v>
      </c>
      <c r="N691" s="113">
        <f>L691*M691*1.09</f>
        <v>10.230664572</v>
      </c>
      <c r="O691" s="113">
        <f>L691*60*1000</f>
        <v>2042.64</v>
      </c>
      <c r="P691" s="114">
        <f>M691*O691/1000</f>
        <v>563.155848</v>
      </c>
      <c r="R691" s="10"/>
      <c r="S691" s="10"/>
    </row>
    <row r="692" spans="1:19" s="9" customFormat="1" ht="12.75">
      <c r="A692" s="171"/>
      <c r="B692" s="26" t="s">
        <v>90</v>
      </c>
      <c r="C692" s="46">
        <v>92</v>
      </c>
      <c r="D692" s="46">
        <v>1991</v>
      </c>
      <c r="E692" s="47">
        <v>149.77</v>
      </c>
      <c r="F692" s="47">
        <v>7.81</v>
      </c>
      <c r="G692" s="47">
        <v>15.12</v>
      </c>
      <c r="H692" s="47">
        <f>E692-F692-G692</f>
        <v>126.84</v>
      </c>
      <c r="I692" s="48">
        <v>3720.6</v>
      </c>
      <c r="J692" s="49">
        <f>H692/I692*K692</f>
        <v>120.88766328011612</v>
      </c>
      <c r="K692" s="46">
        <v>3546</v>
      </c>
      <c r="L692" s="49">
        <f>J692/K692</f>
        <v>0.03409127560070956</v>
      </c>
      <c r="M692" s="50">
        <v>316.7540000000001</v>
      </c>
      <c r="N692" s="50">
        <f>L692*M692</f>
        <v>10.798547911627159</v>
      </c>
      <c r="O692" s="50">
        <f>L692*60*1000</f>
        <v>2045.4765360425738</v>
      </c>
      <c r="P692" s="51">
        <f>O692*M692/1000</f>
        <v>647.9128746976296</v>
      </c>
      <c r="R692" s="10"/>
      <c r="S692" s="10"/>
    </row>
    <row r="693" spans="1:19" s="9" customFormat="1" ht="12.75">
      <c r="A693" s="171"/>
      <c r="B693" s="133" t="s">
        <v>192</v>
      </c>
      <c r="C693" s="159">
        <v>8</v>
      </c>
      <c r="D693" s="46">
        <v>1972</v>
      </c>
      <c r="E693" s="47">
        <f>F693+G693+H693</f>
        <v>16.1</v>
      </c>
      <c r="F693" s="134">
        <v>0.408</v>
      </c>
      <c r="G693" s="134">
        <v>0.67</v>
      </c>
      <c r="H693" s="134">
        <v>15.022</v>
      </c>
      <c r="I693" s="135">
        <v>440.39</v>
      </c>
      <c r="J693" s="134">
        <v>15.022</v>
      </c>
      <c r="K693" s="135">
        <v>440.39</v>
      </c>
      <c r="L693" s="49">
        <f>J693/K693</f>
        <v>0.034110674629305844</v>
      </c>
      <c r="M693" s="50">
        <v>313.375</v>
      </c>
      <c r="N693" s="50">
        <f>L693*M693</f>
        <v>10.689432661958719</v>
      </c>
      <c r="O693" s="50">
        <f>L693*60*1000</f>
        <v>2046.6404777583507</v>
      </c>
      <c r="P693" s="51">
        <f>O693*M693/1000</f>
        <v>641.3659597175232</v>
      </c>
      <c r="R693" s="10"/>
      <c r="S693" s="10"/>
    </row>
    <row r="694" spans="1:19" s="9" customFormat="1" ht="12.75" customHeight="1">
      <c r="A694" s="171"/>
      <c r="B694" s="26" t="s">
        <v>811</v>
      </c>
      <c r="C694" s="46">
        <v>20</v>
      </c>
      <c r="D694" s="46">
        <v>1983</v>
      </c>
      <c r="E694" s="47">
        <v>41.1</v>
      </c>
      <c r="F694" s="47">
        <v>1.68</v>
      </c>
      <c r="G694" s="47">
        <v>3.2</v>
      </c>
      <c r="H694" s="47">
        <v>36.28</v>
      </c>
      <c r="I694" s="148"/>
      <c r="J694" s="49">
        <v>36.28</v>
      </c>
      <c r="K694" s="48">
        <v>1063</v>
      </c>
      <c r="L694" s="49">
        <v>0.034129821260583254</v>
      </c>
      <c r="M694" s="50">
        <v>232.6</v>
      </c>
      <c r="N694" s="50">
        <v>7.9385964252116645</v>
      </c>
      <c r="O694" s="50">
        <v>2047.7892756349952</v>
      </c>
      <c r="P694" s="51">
        <v>476.31578551269985</v>
      </c>
      <c r="R694" s="10"/>
      <c r="S694" s="10"/>
    </row>
    <row r="695" spans="1:19" s="9" customFormat="1" ht="12.75">
      <c r="A695" s="171"/>
      <c r="B695" s="26" t="s">
        <v>812</v>
      </c>
      <c r="C695" s="46">
        <v>20</v>
      </c>
      <c r="D695" s="46">
        <v>1984</v>
      </c>
      <c r="E695" s="47">
        <v>40.5</v>
      </c>
      <c r="F695" s="47">
        <v>1.6</v>
      </c>
      <c r="G695" s="47">
        <v>3.2</v>
      </c>
      <c r="H695" s="47">
        <v>35.7</v>
      </c>
      <c r="I695" s="46"/>
      <c r="J695" s="49">
        <v>35.7</v>
      </c>
      <c r="K695" s="48">
        <v>1045</v>
      </c>
      <c r="L695" s="49">
        <v>0.034162679425837325</v>
      </c>
      <c r="M695" s="50">
        <v>232.6</v>
      </c>
      <c r="N695" s="50">
        <v>7.946239234449761</v>
      </c>
      <c r="O695" s="50">
        <v>2049.7607655502397</v>
      </c>
      <c r="P695" s="51">
        <v>476.7743540669858</v>
      </c>
      <c r="R695" s="10"/>
      <c r="S695" s="10"/>
    </row>
    <row r="696" spans="1:25" s="9" customFormat="1" ht="12.75">
      <c r="A696" s="171"/>
      <c r="B696" s="26" t="s">
        <v>609</v>
      </c>
      <c r="C696" s="46">
        <v>75</v>
      </c>
      <c r="D696" s="46">
        <v>1992</v>
      </c>
      <c r="E696" s="47">
        <v>156.39057</v>
      </c>
      <c r="F696" s="47">
        <v>15.29123</v>
      </c>
      <c r="G696" s="47">
        <v>7.4</v>
      </c>
      <c r="H696" s="47">
        <f>E696-F696-G696</f>
        <v>133.69933999999998</v>
      </c>
      <c r="I696" s="48">
        <v>3908.67</v>
      </c>
      <c r="J696" s="49">
        <f>H696</f>
        <v>133.69933999999998</v>
      </c>
      <c r="K696" s="48">
        <f>I696</f>
        <v>3908.67</v>
      </c>
      <c r="L696" s="49">
        <f>J696/K696</f>
        <v>0.03420583983810349</v>
      </c>
      <c r="M696" s="50">
        <v>278.39</v>
      </c>
      <c r="N696" s="50">
        <f>L696*M696</f>
        <v>9.52256375252963</v>
      </c>
      <c r="O696" s="50">
        <f>L696*60*1000</f>
        <v>2052.3503902862094</v>
      </c>
      <c r="P696" s="51">
        <f>O696*M696/1000</f>
        <v>571.3538251517779</v>
      </c>
      <c r="Q696" s="10"/>
      <c r="R696" s="10"/>
      <c r="S696" s="10"/>
      <c r="T696" s="12"/>
      <c r="U696" s="13"/>
      <c r="V696" s="13"/>
      <c r="W696" s="14"/>
      <c r="X696" s="14"/>
      <c r="Y696" s="14"/>
    </row>
    <row r="697" spans="1:19" s="9" customFormat="1" ht="12.75">
      <c r="A697" s="171"/>
      <c r="B697" s="31" t="s">
        <v>675</v>
      </c>
      <c r="C697" s="90">
        <v>17</v>
      </c>
      <c r="D697" s="90">
        <v>1976</v>
      </c>
      <c r="E697" s="109">
        <v>22.537</v>
      </c>
      <c r="F697" s="109" t="s">
        <v>222</v>
      </c>
      <c r="G697" s="109" t="s">
        <v>222</v>
      </c>
      <c r="H697" s="109">
        <v>22.537</v>
      </c>
      <c r="I697" s="110">
        <v>658.78</v>
      </c>
      <c r="J697" s="240">
        <v>22.54</v>
      </c>
      <c r="K697" s="110">
        <v>658.78</v>
      </c>
      <c r="L697" s="125">
        <f>J697/K697</f>
        <v>0.03421476061811227</v>
      </c>
      <c r="M697" s="112">
        <v>326.019</v>
      </c>
      <c r="N697" s="113">
        <f>L697*M697</f>
        <v>11.154662041956342</v>
      </c>
      <c r="O697" s="113">
        <f>L697*60*1000</f>
        <v>2052.885637086736</v>
      </c>
      <c r="P697" s="114">
        <f>O697*M697/1000</f>
        <v>669.2797225173806</v>
      </c>
      <c r="R697" s="10"/>
      <c r="S697" s="10"/>
    </row>
    <row r="698" spans="1:19" s="9" customFormat="1" ht="11.25" customHeight="1">
      <c r="A698" s="171"/>
      <c r="B698" s="26" t="s">
        <v>813</v>
      </c>
      <c r="C698" s="46">
        <v>20</v>
      </c>
      <c r="D698" s="46">
        <v>1981</v>
      </c>
      <c r="E698" s="47">
        <v>40.5</v>
      </c>
      <c r="F698" s="47">
        <v>2.39</v>
      </c>
      <c r="G698" s="47">
        <v>3.2</v>
      </c>
      <c r="H698" s="47">
        <v>34.9</v>
      </c>
      <c r="I698" s="148"/>
      <c r="J698" s="49">
        <v>34.9</v>
      </c>
      <c r="K698" s="48">
        <v>1020</v>
      </c>
      <c r="L698" s="49">
        <v>0.034215686274509806</v>
      </c>
      <c r="M698" s="50">
        <v>232.6</v>
      </c>
      <c r="N698" s="50">
        <v>7.958568627450981</v>
      </c>
      <c r="O698" s="50">
        <v>2052.9411764705883</v>
      </c>
      <c r="P698" s="51">
        <v>477.5141176470588</v>
      </c>
      <c r="R698" s="10"/>
      <c r="S698" s="10"/>
    </row>
    <row r="699" spans="1:19" s="9" customFormat="1" ht="12.75">
      <c r="A699" s="171"/>
      <c r="B699" s="26" t="s">
        <v>702</v>
      </c>
      <c r="C699" s="46">
        <v>21</v>
      </c>
      <c r="D699" s="46" t="s">
        <v>30</v>
      </c>
      <c r="E699" s="47">
        <f>F699+G699+H699</f>
        <v>22.794</v>
      </c>
      <c r="F699" s="47">
        <v>1.0956</v>
      </c>
      <c r="G699" s="47">
        <v>0</v>
      </c>
      <c r="H699" s="47">
        <v>21.6984</v>
      </c>
      <c r="I699" s="48">
        <v>634.03</v>
      </c>
      <c r="J699" s="49">
        <v>21.6984</v>
      </c>
      <c r="K699" s="48">
        <v>634.03</v>
      </c>
      <c r="L699" s="49">
        <f>J699/K699</f>
        <v>0.03422298629402394</v>
      </c>
      <c r="M699" s="50">
        <v>208.5</v>
      </c>
      <c r="N699" s="50">
        <f>L699*M699</f>
        <v>7.1354926423039915</v>
      </c>
      <c r="O699" s="50">
        <f>L699*1000*60</f>
        <v>2053.3791776414364</v>
      </c>
      <c r="P699" s="51">
        <f>N699*60</f>
        <v>428.1295585382395</v>
      </c>
      <c r="R699" s="10"/>
      <c r="S699" s="10"/>
    </row>
    <row r="700" spans="1:19" s="9" customFormat="1" ht="12.75" customHeight="1">
      <c r="A700" s="171"/>
      <c r="B700" s="31" t="s">
        <v>676</v>
      </c>
      <c r="C700" s="90">
        <v>10</v>
      </c>
      <c r="D700" s="90">
        <v>1958</v>
      </c>
      <c r="E700" s="109">
        <v>15.0845</v>
      </c>
      <c r="F700" s="109" t="s">
        <v>222</v>
      </c>
      <c r="G700" s="109" t="s">
        <v>222</v>
      </c>
      <c r="H700" s="109">
        <v>15.0845</v>
      </c>
      <c r="I700" s="110">
        <v>439.06</v>
      </c>
      <c r="J700" s="240">
        <v>15.08</v>
      </c>
      <c r="K700" s="110">
        <v>439.06</v>
      </c>
      <c r="L700" s="125">
        <f>J700/K700</f>
        <v>0.034346103038309116</v>
      </c>
      <c r="M700" s="112">
        <v>326.019</v>
      </c>
      <c r="N700" s="113">
        <f>L700*M700</f>
        <v>11.1974821664465</v>
      </c>
      <c r="O700" s="113">
        <f>L700*60*1000</f>
        <v>2060.766182298547</v>
      </c>
      <c r="P700" s="114">
        <f>O700*M700/1000</f>
        <v>671.8489299867899</v>
      </c>
      <c r="R700" s="10"/>
      <c r="S700" s="10"/>
    </row>
    <row r="701" spans="1:19" s="9" customFormat="1" ht="11.25" customHeight="1" thickBot="1">
      <c r="A701" s="172"/>
      <c r="B701" s="225" t="s">
        <v>923</v>
      </c>
      <c r="C701" s="73">
        <v>18</v>
      </c>
      <c r="D701" s="73">
        <v>1967</v>
      </c>
      <c r="E701" s="74">
        <v>21.846</v>
      </c>
      <c r="F701" s="74">
        <v>1.151</v>
      </c>
      <c r="G701" s="74">
        <v>0.288</v>
      </c>
      <c r="H701" s="74">
        <v>20.407</v>
      </c>
      <c r="I701" s="74">
        <v>658.26</v>
      </c>
      <c r="J701" s="75">
        <v>16.848</v>
      </c>
      <c r="K701" s="187">
        <v>490.49</v>
      </c>
      <c r="L701" s="75">
        <v>0.03434932414524251</v>
      </c>
      <c r="M701" s="74">
        <v>288.741</v>
      </c>
      <c r="N701" s="76">
        <v>9.918058203021468</v>
      </c>
      <c r="O701" s="76">
        <v>2060.959448714551</v>
      </c>
      <c r="P701" s="136">
        <v>595.0834921812881</v>
      </c>
      <c r="R701" s="10"/>
      <c r="S701" s="10"/>
    </row>
    <row r="702" spans="1:19" s="9" customFormat="1" ht="12.75" customHeight="1">
      <c r="A702" s="169" t="s">
        <v>27</v>
      </c>
      <c r="B702" s="140" t="s">
        <v>55</v>
      </c>
      <c r="C702" s="77">
        <v>108</v>
      </c>
      <c r="D702" s="77">
        <v>1970</v>
      </c>
      <c r="E702" s="86">
        <v>117.389</v>
      </c>
      <c r="F702" s="86">
        <v>10.695901</v>
      </c>
      <c r="G702" s="86">
        <v>17.13</v>
      </c>
      <c r="H702" s="86">
        <v>89.563099</v>
      </c>
      <c r="I702" s="141">
        <v>2605.82</v>
      </c>
      <c r="J702" s="87">
        <v>89.563095</v>
      </c>
      <c r="K702" s="141">
        <v>2605.82</v>
      </c>
      <c r="L702" s="87">
        <f>J702/K702</f>
        <v>0.03437040739575258</v>
      </c>
      <c r="M702" s="77">
        <v>297.67900000000003</v>
      </c>
      <c r="N702" s="88">
        <f>L702*M702</f>
        <v>10.231348503160234</v>
      </c>
      <c r="O702" s="88">
        <f>L702*60*1000</f>
        <v>2062.224443745155</v>
      </c>
      <c r="P702" s="156">
        <f>O702*M702/1000</f>
        <v>613.880910189614</v>
      </c>
      <c r="R702" s="10"/>
      <c r="S702" s="10"/>
    </row>
    <row r="703" spans="1:19" s="9" customFormat="1" ht="12.75" customHeight="1">
      <c r="A703" s="169"/>
      <c r="B703" s="27" t="s">
        <v>61</v>
      </c>
      <c r="C703" s="52">
        <v>108</v>
      </c>
      <c r="D703" s="52">
        <v>1971</v>
      </c>
      <c r="E703" s="53">
        <v>117.527</v>
      </c>
      <c r="F703" s="53">
        <v>8.835728</v>
      </c>
      <c r="G703" s="53">
        <v>17.28</v>
      </c>
      <c r="H703" s="53">
        <v>91.411272</v>
      </c>
      <c r="I703" s="54">
        <v>2657.8</v>
      </c>
      <c r="J703" s="55">
        <v>89.265111</v>
      </c>
      <c r="K703" s="54">
        <v>2595.4</v>
      </c>
      <c r="L703" s="55">
        <f>J703/K703</f>
        <v>0.034393585189180856</v>
      </c>
      <c r="M703" s="52">
        <v>297.67900000000003</v>
      </c>
      <c r="N703" s="56">
        <f>L703*M703</f>
        <v>10.238248045530169</v>
      </c>
      <c r="O703" s="56">
        <f>L703*60*1000</f>
        <v>2063.6151113508513</v>
      </c>
      <c r="P703" s="57">
        <f>O703*M703/1000</f>
        <v>614.29488273181</v>
      </c>
      <c r="R703" s="10"/>
      <c r="S703" s="10"/>
    </row>
    <row r="704" spans="1:19" s="9" customFormat="1" ht="12.75" customHeight="1">
      <c r="A704" s="169"/>
      <c r="B704" s="27" t="s">
        <v>553</v>
      </c>
      <c r="C704" s="52">
        <v>7</v>
      </c>
      <c r="D704" s="52">
        <v>1986</v>
      </c>
      <c r="E704" s="53">
        <f>F704+G704+H704</f>
        <v>15.146</v>
      </c>
      <c r="F704" s="53">
        <v>1.1272</v>
      </c>
      <c r="G704" s="53">
        <v>1.12</v>
      </c>
      <c r="H704" s="53">
        <v>12.898800000000001</v>
      </c>
      <c r="I704" s="54">
        <v>374.89</v>
      </c>
      <c r="J704" s="53">
        <v>12.898800000000001</v>
      </c>
      <c r="K704" s="54">
        <v>374.89</v>
      </c>
      <c r="L704" s="55">
        <f>J704/K704</f>
        <v>0.03440689268852197</v>
      </c>
      <c r="M704" s="56">
        <v>288.96</v>
      </c>
      <c r="N704" s="56">
        <f>L704*M704</f>
        <v>9.942215711275308</v>
      </c>
      <c r="O704" s="56">
        <f>L704*60*1000</f>
        <v>2064.4135613113185</v>
      </c>
      <c r="P704" s="57">
        <f>O704*M704/1000</f>
        <v>596.5329426765186</v>
      </c>
      <c r="R704" s="10"/>
      <c r="S704" s="10"/>
    </row>
    <row r="705" spans="1:19" s="9" customFormat="1" ht="12.75" customHeight="1">
      <c r="A705" s="169"/>
      <c r="B705" s="32" t="s">
        <v>437</v>
      </c>
      <c r="C705" s="115">
        <v>19</v>
      </c>
      <c r="D705" s="115">
        <v>1961</v>
      </c>
      <c r="E705" s="53">
        <v>31.849</v>
      </c>
      <c r="F705" s="53">
        <v>1.122</v>
      </c>
      <c r="G705" s="53">
        <v>0.21</v>
      </c>
      <c r="H705" s="53">
        <v>30.517</v>
      </c>
      <c r="I705" s="54">
        <v>886.26</v>
      </c>
      <c r="J705" s="55">
        <v>23.04</v>
      </c>
      <c r="K705" s="54">
        <v>669.1</v>
      </c>
      <c r="L705" s="55">
        <f>J705/K705</f>
        <v>0.03443431475115827</v>
      </c>
      <c r="M705" s="56">
        <v>336.265</v>
      </c>
      <c r="N705" s="56">
        <f>L705*M705</f>
        <v>11.579054849798235</v>
      </c>
      <c r="O705" s="56">
        <f>L705*60*1000</f>
        <v>2066.058885069496</v>
      </c>
      <c r="P705" s="57">
        <f>O705*M705/1000</f>
        <v>694.7432909878939</v>
      </c>
      <c r="R705" s="10"/>
      <c r="S705" s="10"/>
    </row>
    <row r="706" spans="1:19" s="9" customFormat="1" ht="12.75" customHeight="1">
      <c r="A706" s="169"/>
      <c r="B706" s="32" t="s">
        <v>153</v>
      </c>
      <c r="C706" s="115">
        <v>24</v>
      </c>
      <c r="D706" s="115">
        <v>1961</v>
      </c>
      <c r="E706" s="116">
        <v>35.968</v>
      </c>
      <c r="F706" s="116">
        <v>1.802952</v>
      </c>
      <c r="G706" s="116">
        <v>3.6</v>
      </c>
      <c r="H706" s="116">
        <v>30.565048</v>
      </c>
      <c r="I706" s="117">
        <v>887.52</v>
      </c>
      <c r="J706" s="241">
        <v>24.721831</v>
      </c>
      <c r="K706" s="117">
        <v>717.85</v>
      </c>
      <c r="L706" s="118">
        <v>0.034438</v>
      </c>
      <c r="M706" s="119">
        <v>275.7</v>
      </c>
      <c r="N706" s="120">
        <f>L706*M706*1.09</f>
        <v>10.349066694000001</v>
      </c>
      <c r="O706" s="120">
        <f>L706*60*1000</f>
        <v>2066.28</v>
      </c>
      <c r="P706" s="121">
        <f>M706*O706/1000</f>
        <v>569.673396</v>
      </c>
      <c r="R706" s="10"/>
      <c r="S706" s="10"/>
    </row>
    <row r="707" spans="1:19" s="9" customFormat="1" ht="12.75" customHeight="1">
      <c r="A707" s="169"/>
      <c r="B707" s="27" t="s">
        <v>814</v>
      </c>
      <c r="C707" s="52">
        <v>20</v>
      </c>
      <c r="D707" s="52">
        <v>1984</v>
      </c>
      <c r="E707" s="53">
        <v>40.7</v>
      </c>
      <c r="F707" s="53">
        <v>4.78</v>
      </c>
      <c r="G707" s="53">
        <v>3.2</v>
      </c>
      <c r="H707" s="53">
        <v>35.79</v>
      </c>
      <c r="I707" s="52"/>
      <c r="J707" s="55">
        <v>35.79</v>
      </c>
      <c r="K707" s="54">
        <v>1039</v>
      </c>
      <c r="L707" s="55">
        <v>0.03444658325312801</v>
      </c>
      <c r="M707" s="56">
        <v>232.6</v>
      </c>
      <c r="N707" s="56">
        <v>8.012275264677575</v>
      </c>
      <c r="O707" s="56">
        <v>2066.7949951876803</v>
      </c>
      <c r="P707" s="57">
        <v>480.73651588065445</v>
      </c>
      <c r="R707" s="10"/>
      <c r="S707" s="10"/>
    </row>
    <row r="708" spans="1:19" s="9" customFormat="1" ht="12.75" customHeight="1">
      <c r="A708" s="169"/>
      <c r="B708" s="27" t="s">
        <v>768</v>
      </c>
      <c r="C708" s="52">
        <v>13</v>
      </c>
      <c r="D708" s="52">
        <v>1960</v>
      </c>
      <c r="E708" s="53">
        <v>12.8</v>
      </c>
      <c r="F708" s="53">
        <v>0</v>
      </c>
      <c r="G708" s="53">
        <v>0</v>
      </c>
      <c r="H708" s="53">
        <v>12.757</v>
      </c>
      <c r="I708" s="54">
        <v>371.4</v>
      </c>
      <c r="J708" s="55">
        <v>12.8</v>
      </c>
      <c r="K708" s="54">
        <v>371.4</v>
      </c>
      <c r="L708" s="55">
        <v>0.03446418955304255</v>
      </c>
      <c r="M708" s="56">
        <v>216.8</v>
      </c>
      <c r="N708" s="56">
        <v>7.471836295099625</v>
      </c>
      <c r="O708" s="56">
        <v>2067.851373182553</v>
      </c>
      <c r="P708" s="57">
        <v>448.3101777059775</v>
      </c>
      <c r="R708" s="10"/>
      <c r="S708" s="10"/>
    </row>
    <row r="709" spans="1:19" s="9" customFormat="1" ht="12.75" customHeight="1">
      <c r="A709" s="169"/>
      <c r="B709" s="299" t="s">
        <v>319</v>
      </c>
      <c r="C709" s="300">
        <v>17</v>
      </c>
      <c r="D709" s="301" t="s">
        <v>301</v>
      </c>
      <c r="E709" s="295">
        <v>24.95</v>
      </c>
      <c r="F709" s="295">
        <v>2.22</v>
      </c>
      <c r="G709" s="296">
        <v>0.8</v>
      </c>
      <c r="H709" s="296">
        <v>21.93</v>
      </c>
      <c r="I709" s="302">
        <v>635.98</v>
      </c>
      <c r="J709" s="297">
        <v>21.93</v>
      </c>
      <c r="K709" s="303">
        <v>635.98</v>
      </c>
      <c r="L709" s="55">
        <f>J709/K709</f>
        <v>0.03448221642190006</v>
      </c>
      <c r="M709" s="298">
        <v>249.3</v>
      </c>
      <c r="N709" s="56">
        <f>L709*M709</f>
        <v>8.596416553979685</v>
      </c>
      <c r="O709" s="56">
        <f>L709*60*1000</f>
        <v>2068.9329853140034</v>
      </c>
      <c r="P709" s="57">
        <f>O709*M709/1000</f>
        <v>515.784993238781</v>
      </c>
      <c r="R709" s="10"/>
      <c r="S709" s="10"/>
    </row>
    <row r="710" spans="1:19" s="9" customFormat="1" ht="12.75">
      <c r="A710" s="169"/>
      <c r="B710" s="32" t="s">
        <v>371</v>
      </c>
      <c r="C710" s="115">
        <v>8</v>
      </c>
      <c r="D710" s="115">
        <v>1968</v>
      </c>
      <c r="E710" s="116">
        <v>24.122</v>
      </c>
      <c r="F710" s="116">
        <v>1.173</v>
      </c>
      <c r="G710" s="116">
        <v>1.28</v>
      </c>
      <c r="H710" s="116">
        <v>21.669</v>
      </c>
      <c r="I710" s="117">
        <v>627.78</v>
      </c>
      <c r="J710" s="241">
        <v>21.67</v>
      </c>
      <c r="K710" s="117">
        <v>627.78</v>
      </c>
      <c r="L710" s="126">
        <f>J710/K710</f>
        <v>0.03451846188155087</v>
      </c>
      <c r="M710" s="119">
        <v>326.019</v>
      </c>
      <c r="N710" s="120">
        <f>L710*M710</f>
        <v>11.253674424161332</v>
      </c>
      <c r="O710" s="120">
        <f>L710*60*1000</f>
        <v>2071.1077128930524</v>
      </c>
      <c r="P710" s="121">
        <f>O710*M710/1000</f>
        <v>675.2204654496801</v>
      </c>
      <c r="R710" s="10"/>
      <c r="S710" s="10"/>
    </row>
    <row r="711" spans="1:25" s="9" customFormat="1" ht="12.75">
      <c r="A711" s="169"/>
      <c r="B711" s="27" t="s">
        <v>554</v>
      </c>
      <c r="C711" s="52">
        <v>18</v>
      </c>
      <c r="D711" s="52">
        <v>1959</v>
      </c>
      <c r="E711" s="53">
        <f>F711+G711+H711</f>
        <v>27.079</v>
      </c>
      <c r="F711" s="53">
        <v>1.01448</v>
      </c>
      <c r="G711" s="53">
        <v>0.18</v>
      </c>
      <c r="H711" s="53">
        <v>25.884520000000002</v>
      </c>
      <c r="I711" s="54">
        <v>749.42</v>
      </c>
      <c r="J711" s="53">
        <v>25.884520000000002</v>
      </c>
      <c r="K711" s="54">
        <v>749.42</v>
      </c>
      <c r="L711" s="55">
        <f>J711/K711</f>
        <v>0.03453940380560968</v>
      </c>
      <c r="M711" s="56">
        <v>288.96</v>
      </c>
      <c r="N711" s="56">
        <f>L711*M711</f>
        <v>9.980506123668972</v>
      </c>
      <c r="O711" s="56">
        <f>L711*60*1000</f>
        <v>2072.3642283365807</v>
      </c>
      <c r="P711" s="57">
        <f>O711*M711/1000</f>
        <v>598.8303674201384</v>
      </c>
      <c r="Q711" s="10"/>
      <c r="R711" s="10"/>
      <c r="S711" s="10"/>
      <c r="T711" s="12"/>
      <c r="U711" s="13"/>
      <c r="V711" s="13"/>
      <c r="X711" s="14"/>
      <c r="Y711" s="14"/>
    </row>
    <row r="712" spans="1:19" s="9" customFormat="1" ht="12.75">
      <c r="A712" s="169"/>
      <c r="B712" s="32" t="s">
        <v>566</v>
      </c>
      <c r="C712" s="115">
        <v>8</v>
      </c>
      <c r="D712" s="115" t="s">
        <v>30</v>
      </c>
      <c r="E712" s="116">
        <v>13.748</v>
      </c>
      <c r="F712" s="116"/>
      <c r="G712" s="116"/>
      <c r="H712" s="116">
        <v>13.748</v>
      </c>
      <c r="I712" s="164"/>
      <c r="J712" s="241">
        <v>13.748</v>
      </c>
      <c r="K712" s="117">
        <v>397.8</v>
      </c>
      <c r="L712" s="126">
        <v>0.03456008044243338</v>
      </c>
      <c r="M712" s="119">
        <v>341.6</v>
      </c>
      <c r="N712" s="120">
        <v>11.805723479135244</v>
      </c>
      <c r="O712" s="120">
        <v>2073.6048265460026</v>
      </c>
      <c r="P712" s="121">
        <v>708.3434087481146</v>
      </c>
      <c r="R712" s="10"/>
      <c r="S712" s="10"/>
    </row>
    <row r="713" spans="1:19" s="9" customFormat="1" ht="12.75">
      <c r="A713" s="169"/>
      <c r="B713" s="27" t="s">
        <v>263</v>
      </c>
      <c r="C713" s="52">
        <v>15</v>
      </c>
      <c r="D713" s="52" t="s">
        <v>30</v>
      </c>
      <c r="E713" s="53">
        <f>F713+G713+H713</f>
        <v>25.133</v>
      </c>
      <c r="F713" s="53">
        <v>1.0737</v>
      </c>
      <c r="G713" s="53">
        <v>0</v>
      </c>
      <c r="H713" s="53">
        <v>24.0593</v>
      </c>
      <c r="I713" s="54">
        <v>696.15</v>
      </c>
      <c r="J713" s="55">
        <v>24.0593</v>
      </c>
      <c r="K713" s="54">
        <v>696.15</v>
      </c>
      <c r="L713" s="55">
        <f>J713/K713</f>
        <v>0.034560511384040794</v>
      </c>
      <c r="M713" s="56">
        <v>208.5</v>
      </c>
      <c r="N713" s="56">
        <f>L713*M713</f>
        <v>7.205866623572506</v>
      </c>
      <c r="O713" s="56">
        <f>L713*1000*60</f>
        <v>2073.630683042448</v>
      </c>
      <c r="P713" s="57">
        <f>N713*60</f>
        <v>432.35199741435036</v>
      </c>
      <c r="R713" s="10"/>
      <c r="S713" s="10"/>
    </row>
    <row r="714" spans="1:19" s="9" customFormat="1" ht="12.75" customHeight="1">
      <c r="A714" s="169"/>
      <c r="B714" s="32" t="s">
        <v>439</v>
      </c>
      <c r="C714" s="115">
        <v>6</v>
      </c>
      <c r="D714" s="115">
        <v>1930</v>
      </c>
      <c r="E714" s="53">
        <v>10.433</v>
      </c>
      <c r="F714" s="53">
        <v>0.153</v>
      </c>
      <c r="G714" s="53">
        <v>0.8</v>
      </c>
      <c r="H714" s="53">
        <v>9.48</v>
      </c>
      <c r="I714" s="54">
        <v>323.39</v>
      </c>
      <c r="J714" s="55">
        <v>9.23</v>
      </c>
      <c r="K714" s="54">
        <v>266.7</v>
      </c>
      <c r="L714" s="55">
        <f>J714/K714</f>
        <v>0.03460817397825272</v>
      </c>
      <c r="M714" s="56">
        <v>336.265</v>
      </c>
      <c r="N714" s="56">
        <f>L714*M714</f>
        <v>11.637517622797152</v>
      </c>
      <c r="O714" s="56">
        <f>L714*60*1000</f>
        <v>2076.4904386951634</v>
      </c>
      <c r="P714" s="57">
        <f>O714*M714/1000</f>
        <v>698.2510573678292</v>
      </c>
      <c r="R714" s="10"/>
      <c r="S714" s="10"/>
    </row>
    <row r="715" spans="1:19" s="9" customFormat="1" ht="12.75">
      <c r="A715" s="169"/>
      <c r="B715" s="27" t="s">
        <v>288</v>
      </c>
      <c r="C715" s="52">
        <v>7</v>
      </c>
      <c r="D715" s="52">
        <v>1955</v>
      </c>
      <c r="E715" s="53">
        <v>11.3</v>
      </c>
      <c r="F715" s="53"/>
      <c r="G715" s="53"/>
      <c r="H715" s="53">
        <v>11.3</v>
      </c>
      <c r="I715" s="54">
        <v>326.22</v>
      </c>
      <c r="J715" s="53">
        <v>11.3</v>
      </c>
      <c r="K715" s="54">
        <v>326.22</v>
      </c>
      <c r="L715" s="55">
        <v>0.034639200539513214</v>
      </c>
      <c r="M715" s="53">
        <v>238.165</v>
      </c>
      <c r="N715" s="56">
        <v>8.249845196493164</v>
      </c>
      <c r="O715" s="56">
        <v>2078.3520323707926</v>
      </c>
      <c r="P715" s="57">
        <v>494.9907117895898</v>
      </c>
      <c r="R715" s="10"/>
      <c r="S715" s="10"/>
    </row>
    <row r="716" spans="1:19" s="9" customFormat="1" ht="12.75">
      <c r="A716" s="169"/>
      <c r="B716" s="27" t="s">
        <v>551</v>
      </c>
      <c r="C716" s="52">
        <v>74</v>
      </c>
      <c r="D716" s="52">
        <v>1982</v>
      </c>
      <c r="E716" s="53">
        <f>F716+G716+H716</f>
        <v>88.977</v>
      </c>
      <c r="F716" s="53">
        <v>4.11428</v>
      </c>
      <c r="G716" s="53">
        <v>11.52</v>
      </c>
      <c r="H716" s="53">
        <v>73.34272</v>
      </c>
      <c r="I716" s="54">
        <v>2117.32</v>
      </c>
      <c r="J716" s="53">
        <v>73.34272</v>
      </c>
      <c r="K716" s="54">
        <v>2117.32</v>
      </c>
      <c r="L716" s="55">
        <f>J716/K716</f>
        <v>0.03463941208697788</v>
      </c>
      <c r="M716" s="52">
        <v>288.96</v>
      </c>
      <c r="N716" s="56">
        <f>L716*M716</f>
        <v>10.009404516653127</v>
      </c>
      <c r="O716" s="56">
        <f>L716*60*1000</f>
        <v>2078.364725218673</v>
      </c>
      <c r="P716" s="57">
        <f>O716*M716/1000</f>
        <v>600.5642709991877</v>
      </c>
      <c r="R716" s="10"/>
      <c r="S716" s="10"/>
    </row>
    <row r="717" spans="1:19" s="9" customFormat="1" ht="12.75">
      <c r="A717" s="169"/>
      <c r="B717" s="137" t="s">
        <v>190</v>
      </c>
      <c r="C717" s="160">
        <v>11</v>
      </c>
      <c r="D717" s="52">
        <v>1976</v>
      </c>
      <c r="E717" s="53">
        <f>F717+G717+H717</f>
        <v>17.190185</v>
      </c>
      <c r="F717" s="138">
        <v>0</v>
      </c>
      <c r="G717" s="138">
        <v>0</v>
      </c>
      <c r="H717" s="138">
        <v>17.190185</v>
      </c>
      <c r="I717" s="139">
        <v>543.66</v>
      </c>
      <c r="J717" s="138">
        <v>17.190185</v>
      </c>
      <c r="K717" s="139">
        <v>496.05</v>
      </c>
      <c r="L717" s="55">
        <f>J717/K717</f>
        <v>0.03465413768773309</v>
      </c>
      <c r="M717" s="56">
        <v>313.375</v>
      </c>
      <c r="N717" s="56">
        <f>L717*M717</f>
        <v>10.859740397893356</v>
      </c>
      <c r="O717" s="56">
        <f>L717*60*1000</f>
        <v>2079.248261263985</v>
      </c>
      <c r="P717" s="57">
        <f>O717*M717/1000</f>
        <v>651.5844238736014</v>
      </c>
      <c r="R717" s="10"/>
      <c r="S717" s="10"/>
    </row>
    <row r="718" spans="1:19" s="9" customFormat="1" ht="12.75" customHeight="1">
      <c r="A718" s="169"/>
      <c r="B718" s="32" t="s">
        <v>677</v>
      </c>
      <c r="C718" s="115">
        <v>7</v>
      </c>
      <c r="D718" s="115">
        <v>1985</v>
      </c>
      <c r="E718" s="116">
        <v>9.498</v>
      </c>
      <c r="F718" s="116" t="s">
        <v>222</v>
      </c>
      <c r="G718" s="116" t="s">
        <v>222</v>
      </c>
      <c r="H718" s="116">
        <v>9.498</v>
      </c>
      <c r="I718" s="117">
        <v>273.15</v>
      </c>
      <c r="J718" s="241">
        <v>9.5</v>
      </c>
      <c r="K718" s="117">
        <v>273.15</v>
      </c>
      <c r="L718" s="126">
        <f>J718/K718</f>
        <v>0.03477942522423577</v>
      </c>
      <c r="M718" s="119">
        <v>326.019</v>
      </c>
      <c r="N718" s="120">
        <f>L718*M718</f>
        <v>11.338753432180122</v>
      </c>
      <c r="O718" s="120">
        <f>L718*60*1000</f>
        <v>2086.7655134541465</v>
      </c>
      <c r="P718" s="121">
        <f>O718*M718/1000</f>
        <v>680.3252059308074</v>
      </c>
      <c r="R718" s="10"/>
      <c r="S718" s="10"/>
    </row>
    <row r="719" spans="1:19" s="9" customFormat="1" ht="12.75">
      <c r="A719" s="169"/>
      <c r="B719" s="27" t="s">
        <v>265</v>
      </c>
      <c r="C719" s="52">
        <v>9</v>
      </c>
      <c r="D719" s="52" t="s">
        <v>30</v>
      </c>
      <c r="E719" s="53">
        <f>F719+G719+H719</f>
        <v>24.7032</v>
      </c>
      <c r="F719" s="53">
        <v>1.155</v>
      </c>
      <c r="G719" s="53">
        <v>1.44</v>
      </c>
      <c r="H719" s="53">
        <v>22.1082</v>
      </c>
      <c r="I719" s="54">
        <v>635.51</v>
      </c>
      <c r="J719" s="55">
        <v>22.1082</v>
      </c>
      <c r="K719" s="54">
        <v>635.51</v>
      </c>
      <c r="L719" s="55">
        <f>J719/K719</f>
        <v>0.034788122924894964</v>
      </c>
      <c r="M719" s="56">
        <v>208.5</v>
      </c>
      <c r="N719" s="56">
        <f>L719*M719</f>
        <v>7.2533236298406</v>
      </c>
      <c r="O719" s="56">
        <f>L719*1000*60</f>
        <v>2087.2873754936977</v>
      </c>
      <c r="P719" s="57">
        <f>N719*60</f>
        <v>435.19941779043603</v>
      </c>
      <c r="Q719" s="11"/>
      <c r="R719" s="10"/>
      <c r="S719" s="10"/>
    </row>
    <row r="720" spans="1:19" s="9" customFormat="1" ht="12.75">
      <c r="A720" s="169"/>
      <c r="B720" s="27" t="s">
        <v>815</v>
      </c>
      <c r="C720" s="52">
        <v>20</v>
      </c>
      <c r="D720" s="52">
        <v>1984</v>
      </c>
      <c r="E720" s="53">
        <v>41.25</v>
      </c>
      <c r="F720" s="53">
        <v>1.9</v>
      </c>
      <c r="G720" s="53">
        <v>3.2</v>
      </c>
      <c r="H720" s="53">
        <v>36.1</v>
      </c>
      <c r="I720" s="149"/>
      <c r="J720" s="55">
        <v>36.1</v>
      </c>
      <c r="K720" s="54">
        <v>1037</v>
      </c>
      <c r="L720" s="55">
        <v>0.03481195756991321</v>
      </c>
      <c r="M720" s="56">
        <v>232.6</v>
      </c>
      <c r="N720" s="56">
        <v>8.097261330761812</v>
      </c>
      <c r="O720" s="56">
        <v>2088.717454194793</v>
      </c>
      <c r="P720" s="57">
        <v>485.83567984570885</v>
      </c>
      <c r="R720" s="10"/>
      <c r="S720" s="10"/>
    </row>
    <row r="721" spans="1:19" s="9" customFormat="1" ht="12.75">
      <c r="A721" s="169"/>
      <c r="B721" s="32" t="s">
        <v>434</v>
      </c>
      <c r="C721" s="115">
        <v>15</v>
      </c>
      <c r="D721" s="115">
        <v>1969</v>
      </c>
      <c r="E721" s="53">
        <v>22.513</v>
      </c>
      <c r="F721" s="53">
        <v>0.867</v>
      </c>
      <c r="G721" s="53">
        <v>0.15</v>
      </c>
      <c r="H721" s="53">
        <v>21.496</v>
      </c>
      <c r="I721" s="54">
        <v>617.45</v>
      </c>
      <c r="J721" s="55">
        <v>19.58</v>
      </c>
      <c r="K721" s="54">
        <v>562.44</v>
      </c>
      <c r="L721" s="55">
        <f>J721/K721</f>
        <v>0.034812602233127085</v>
      </c>
      <c r="M721" s="56">
        <v>336.265</v>
      </c>
      <c r="N721" s="56">
        <f>L721*M721</f>
        <v>11.70625968992248</v>
      </c>
      <c r="O721" s="56">
        <f>L721*60*1000</f>
        <v>2088.756133987625</v>
      </c>
      <c r="P721" s="57">
        <f>O721*M721/1000</f>
        <v>702.3755813953487</v>
      </c>
      <c r="R721" s="10"/>
      <c r="S721" s="10"/>
    </row>
    <row r="722" spans="1:22" s="9" customFormat="1" ht="12.75">
      <c r="A722" s="169"/>
      <c r="B722" s="27" t="s">
        <v>540</v>
      </c>
      <c r="C722" s="52">
        <v>8</v>
      </c>
      <c r="D722" s="52">
        <v>1982</v>
      </c>
      <c r="E722" s="53">
        <v>16.343</v>
      </c>
      <c r="F722" s="53">
        <v>1.326</v>
      </c>
      <c r="G722" s="53">
        <v>1.28</v>
      </c>
      <c r="H722" s="53">
        <v>13.737</v>
      </c>
      <c r="I722" s="54">
        <v>394.56</v>
      </c>
      <c r="J722" s="55">
        <v>13.737</v>
      </c>
      <c r="K722" s="54">
        <v>394.56</v>
      </c>
      <c r="L722" s="55">
        <v>0.03481599756690998</v>
      </c>
      <c r="M722" s="56">
        <v>236.31</v>
      </c>
      <c r="N722" s="56">
        <v>8.227368385036497</v>
      </c>
      <c r="O722" s="56">
        <v>2088.9598540145985</v>
      </c>
      <c r="P722" s="57">
        <v>493.64210310218976</v>
      </c>
      <c r="Q722" s="10"/>
      <c r="R722" s="10"/>
      <c r="S722" s="10"/>
      <c r="T722" s="12"/>
      <c r="U722" s="13"/>
      <c r="V722" s="13"/>
    </row>
    <row r="723" spans="1:19" s="9" customFormat="1" ht="12.75">
      <c r="A723" s="169"/>
      <c r="B723" s="27" t="s">
        <v>519</v>
      </c>
      <c r="C723" s="52">
        <v>8</v>
      </c>
      <c r="D723" s="52" t="s">
        <v>774</v>
      </c>
      <c r="E723" s="53">
        <v>13.669</v>
      </c>
      <c r="F723" s="53">
        <v>0.057</v>
      </c>
      <c r="G723" s="53">
        <v>0.03</v>
      </c>
      <c r="H723" s="53">
        <v>13.582</v>
      </c>
      <c r="I723" s="149"/>
      <c r="J723" s="53">
        <v>13.582</v>
      </c>
      <c r="K723" s="54">
        <v>389.52</v>
      </c>
      <c r="L723" s="55">
        <v>0.034868556171698505</v>
      </c>
      <c r="M723" s="56">
        <v>245.9</v>
      </c>
      <c r="N723" s="56">
        <v>8.574177962620663</v>
      </c>
      <c r="O723" s="56">
        <v>2092.1133703019104</v>
      </c>
      <c r="P723" s="57">
        <v>514.4506777572398</v>
      </c>
      <c r="R723" s="10"/>
      <c r="S723" s="10"/>
    </row>
    <row r="724" spans="1:19" s="9" customFormat="1" ht="12.75" customHeight="1">
      <c r="A724" s="169"/>
      <c r="B724" s="32" t="s">
        <v>167</v>
      </c>
      <c r="C724" s="115">
        <v>10</v>
      </c>
      <c r="D724" s="115">
        <v>1925</v>
      </c>
      <c r="E724" s="116">
        <f>F724+G724+H724</f>
        <v>18.34</v>
      </c>
      <c r="F724" s="116">
        <v>0.83</v>
      </c>
      <c r="G724" s="116">
        <v>1.52</v>
      </c>
      <c r="H724" s="116">
        <v>15.99</v>
      </c>
      <c r="I724" s="117">
        <v>547.67</v>
      </c>
      <c r="J724" s="241">
        <v>15.99</v>
      </c>
      <c r="K724" s="117">
        <v>458.42</v>
      </c>
      <c r="L724" s="126">
        <f>J724/K724</f>
        <v>0.03488067710832861</v>
      </c>
      <c r="M724" s="119">
        <v>315</v>
      </c>
      <c r="N724" s="120">
        <f>L724*M724</f>
        <v>10.987413289123511</v>
      </c>
      <c r="O724" s="120">
        <f>L724*60*1000</f>
        <v>2092.8406264997166</v>
      </c>
      <c r="P724" s="121">
        <f>O724*M724/1000</f>
        <v>659.2447973474107</v>
      </c>
      <c r="Q724" s="11"/>
      <c r="R724" s="10"/>
      <c r="S724" s="10"/>
    </row>
    <row r="725" spans="1:19" s="9" customFormat="1" ht="12.75">
      <c r="A725" s="169"/>
      <c r="B725" s="32" t="s">
        <v>450</v>
      </c>
      <c r="C725" s="115">
        <v>12</v>
      </c>
      <c r="D725" s="115">
        <v>1972</v>
      </c>
      <c r="E725" s="116">
        <v>18.619</v>
      </c>
      <c r="F725" s="116">
        <v>0</v>
      </c>
      <c r="G725" s="116">
        <v>0</v>
      </c>
      <c r="H725" s="116">
        <v>18.619</v>
      </c>
      <c r="I725" s="117">
        <v>532.47</v>
      </c>
      <c r="J725" s="241">
        <v>18.619</v>
      </c>
      <c r="K725" s="117">
        <v>532.47</v>
      </c>
      <c r="L725" s="118">
        <v>0.034967</v>
      </c>
      <c r="M725" s="119">
        <v>275.7</v>
      </c>
      <c r="N725" s="120">
        <f>L725*M725*1.09</f>
        <v>10.508038071</v>
      </c>
      <c r="O725" s="120">
        <f>L725*60*1000</f>
        <v>2098.02</v>
      </c>
      <c r="P725" s="121">
        <f>M725*O725/1000</f>
        <v>578.4241139999999</v>
      </c>
      <c r="R725" s="10"/>
      <c r="S725" s="10"/>
    </row>
    <row r="726" spans="1:19" s="9" customFormat="1" ht="12.75">
      <c r="A726" s="169"/>
      <c r="B726" s="27" t="s">
        <v>610</v>
      </c>
      <c r="C726" s="52">
        <v>21</v>
      </c>
      <c r="D726" s="52">
        <v>1957</v>
      </c>
      <c r="E726" s="53">
        <v>43.5085</v>
      </c>
      <c r="F726" s="53">
        <v>1.7085</v>
      </c>
      <c r="G726" s="53">
        <v>1.9</v>
      </c>
      <c r="H726" s="53">
        <f>E726-F726-G726</f>
        <v>39.9</v>
      </c>
      <c r="I726" s="54">
        <v>1139.85</v>
      </c>
      <c r="J726" s="55">
        <f>H726</f>
        <v>39.9</v>
      </c>
      <c r="K726" s="54">
        <f>I726</f>
        <v>1139.85</v>
      </c>
      <c r="L726" s="55">
        <f>J726/K726</f>
        <v>0.035004605869193316</v>
      </c>
      <c r="M726" s="56">
        <v>278.39</v>
      </c>
      <c r="N726" s="56">
        <f>L726*M726</f>
        <v>9.744932227924727</v>
      </c>
      <c r="O726" s="56">
        <f>L726*60*1000</f>
        <v>2100.276352151599</v>
      </c>
      <c r="P726" s="57">
        <f>O726*M726/1000</f>
        <v>584.6959336754836</v>
      </c>
      <c r="R726" s="10"/>
      <c r="S726" s="10"/>
    </row>
    <row r="727" spans="1:19" s="9" customFormat="1" ht="12.75" customHeight="1">
      <c r="A727" s="169"/>
      <c r="B727" s="32" t="s">
        <v>154</v>
      </c>
      <c r="C727" s="115">
        <v>7</v>
      </c>
      <c r="D727" s="115">
        <v>1900</v>
      </c>
      <c r="E727" s="116">
        <v>10.566</v>
      </c>
      <c r="F727" s="116">
        <v>0.349452</v>
      </c>
      <c r="G727" s="116">
        <v>0.96</v>
      </c>
      <c r="H727" s="116">
        <v>9.256548</v>
      </c>
      <c r="I727" s="117">
        <v>263.54</v>
      </c>
      <c r="J727" s="241">
        <v>5.496536</v>
      </c>
      <c r="K727" s="117">
        <v>156.49</v>
      </c>
      <c r="L727" s="118">
        <v>0.035123</v>
      </c>
      <c r="M727" s="119">
        <v>275.7</v>
      </c>
      <c r="N727" s="120">
        <f>L727*M727*1.09</f>
        <v>10.554918099000002</v>
      </c>
      <c r="O727" s="120">
        <f>L727*60*1000</f>
        <v>2107.38</v>
      </c>
      <c r="P727" s="121">
        <f>M727*O727/1000</f>
        <v>581.0046659999999</v>
      </c>
      <c r="R727" s="10"/>
      <c r="S727" s="10"/>
    </row>
    <row r="728" spans="1:19" s="9" customFormat="1" ht="12.75" customHeight="1">
      <c r="A728" s="169"/>
      <c r="B728" s="32" t="s">
        <v>678</v>
      </c>
      <c r="C728" s="115">
        <v>12</v>
      </c>
      <c r="D728" s="115">
        <v>1960</v>
      </c>
      <c r="E728" s="116">
        <v>20.821</v>
      </c>
      <c r="F728" s="116">
        <v>0.204</v>
      </c>
      <c r="G728" s="116">
        <v>1.92</v>
      </c>
      <c r="H728" s="116">
        <v>18.697</v>
      </c>
      <c r="I728" s="117">
        <v>532.26</v>
      </c>
      <c r="J728" s="241">
        <v>18.7</v>
      </c>
      <c r="K728" s="117">
        <v>532.26</v>
      </c>
      <c r="L728" s="126">
        <f>J728/K728</f>
        <v>0.03513320557622215</v>
      </c>
      <c r="M728" s="119">
        <v>326.019</v>
      </c>
      <c r="N728" s="120">
        <f>L728*M728</f>
        <v>11.45409254875437</v>
      </c>
      <c r="O728" s="120">
        <f>L728*60*1000</f>
        <v>2107.992334573329</v>
      </c>
      <c r="P728" s="121">
        <f>O728*M728/1000</f>
        <v>687.2455529252622</v>
      </c>
      <c r="R728" s="10"/>
      <c r="S728" s="10"/>
    </row>
    <row r="729" spans="1:19" s="9" customFormat="1" ht="12.75" customHeight="1">
      <c r="A729" s="169"/>
      <c r="B729" s="27" t="s">
        <v>383</v>
      </c>
      <c r="C729" s="52">
        <v>6</v>
      </c>
      <c r="D729" s="52">
        <v>1956</v>
      </c>
      <c r="E729" s="53">
        <v>10.7</v>
      </c>
      <c r="F729" s="53">
        <v>0.407</v>
      </c>
      <c r="G729" s="53">
        <v>0.96</v>
      </c>
      <c r="H729" s="53">
        <v>9.281</v>
      </c>
      <c r="I729" s="54">
        <v>264.64</v>
      </c>
      <c r="J729" s="55">
        <v>9.3</v>
      </c>
      <c r="K729" s="54">
        <v>264.64</v>
      </c>
      <c r="L729" s="55">
        <v>0.03514207980652963</v>
      </c>
      <c r="M729" s="56">
        <v>216.8</v>
      </c>
      <c r="N729" s="56">
        <v>7.618802902055624</v>
      </c>
      <c r="O729" s="56">
        <v>2108.5247883917777</v>
      </c>
      <c r="P729" s="57">
        <v>457.12817412333743</v>
      </c>
      <c r="R729" s="10"/>
      <c r="S729" s="10"/>
    </row>
    <row r="730" spans="1:19" s="9" customFormat="1" ht="12.75" customHeight="1">
      <c r="A730" s="169"/>
      <c r="B730" s="32" t="s">
        <v>478</v>
      </c>
      <c r="C730" s="115">
        <v>29</v>
      </c>
      <c r="D730" s="115">
        <v>1977</v>
      </c>
      <c r="E730" s="116">
        <v>47.48</v>
      </c>
      <c r="F730" s="116">
        <v>2.142</v>
      </c>
      <c r="G730" s="116">
        <v>4.64</v>
      </c>
      <c r="H730" s="116">
        <v>40.698</v>
      </c>
      <c r="I730" s="117">
        <v>1154.83</v>
      </c>
      <c r="J730" s="241">
        <v>40.7</v>
      </c>
      <c r="K730" s="117">
        <v>1154.83</v>
      </c>
      <c r="L730" s="126">
        <f>J730/K730</f>
        <v>0.0352432825610696</v>
      </c>
      <c r="M730" s="119">
        <v>326.019</v>
      </c>
      <c r="N730" s="120">
        <f>L730*M730</f>
        <v>11.48997973727735</v>
      </c>
      <c r="O730" s="120">
        <f>L730*60*1000</f>
        <v>2114.596953664176</v>
      </c>
      <c r="P730" s="121">
        <f>O730*M730/1000</f>
        <v>689.3987842366411</v>
      </c>
      <c r="R730" s="10"/>
      <c r="S730" s="10"/>
    </row>
    <row r="731" spans="1:19" s="9" customFormat="1" ht="12.75">
      <c r="A731" s="169"/>
      <c r="B731" s="32" t="s">
        <v>480</v>
      </c>
      <c r="C731" s="115">
        <v>20</v>
      </c>
      <c r="D731" s="115">
        <v>1980</v>
      </c>
      <c r="E731" s="116">
        <v>31.052</v>
      </c>
      <c r="F731" s="116">
        <v>1.377</v>
      </c>
      <c r="G731" s="116">
        <v>3.2</v>
      </c>
      <c r="H731" s="116">
        <v>26.475</v>
      </c>
      <c r="I731" s="117">
        <v>750.77</v>
      </c>
      <c r="J731" s="241">
        <v>23.86</v>
      </c>
      <c r="K731" s="117">
        <v>676.71</v>
      </c>
      <c r="L731" s="126">
        <f>J731/K731</f>
        <v>0.03525882578948146</v>
      </c>
      <c r="M731" s="119">
        <v>326.019</v>
      </c>
      <c r="N731" s="120">
        <f>L731*M731</f>
        <v>11.495047125060957</v>
      </c>
      <c r="O731" s="120">
        <f>L731*60*1000</f>
        <v>2115.5295473688875</v>
      </c>
      <c r="P731" s="121">
        <f>O731*M731/1000</f>
        <v>689.7028275036573</v>
      </c>
      <c r="R731" s="10"/>
      <c r="S731" s="10"/>
    </row>
    <row r="732" spans="1:19" s="9" customFormat="1" ht="12.75">
      <c r="A732" s="169"/>
      <c r="B732" s="27" t="s">
        <v>94</v>
      </c>
      <c r="C732" s="52">
        <v>28</v>
      </c>
      <c r="D732" s="52">
        <v>1957</v>
      </c>
      <c r="E732" s="53">
        <v>51.56</v>
      </c>
      <c r="F732" s="53"/>
      <c r="G732" s="53"/>
      <c r="H732" s="53">
        <f>E732-F732-G732</f>
        <v>51.56</v>
      </c>
      <c r="I732" s="54">
        <v>1461.6</v>
      </c>
      <c r="J732" s="55">
        <f>H732/I732*K732</f>
        <v>45.8642709359606</v>
      </c>
      <c r="K732" s="54">
        <v>1300.14</v>
      </c>
      <c r="L732" s="55">
        <f>J732/K732</f>
        <v>0.03527640941434045</v>
      </c>
      <c r="M732" s="56">
        <v>316.7540000000001</v>
      </c>
      <c r="N732" s="56">
        <f>L732*M732</f>
        <v>11.173943787629998</v>
      </c>
      <c r="O732" s="56">
        <f>L732*60*1000</f>
        <v>2116.5845648604272</v>
      </c>
      <c r="P732" s="57">
        <f>O732*M732/1000</f>
        <v>670.4366272578</v>
      </c>
      <c r="R732" s="10"/>
      <c r="S732" s="10"/>
    </row>
    <row r="733" spans="1:19" s="9" customFormat="1" ht="12.75">
      <c r="A733" s="169"/>
      <c r="B733" s="32" t="s">
        <v>468</v>
      </c>
      <c r="C733" s="115">
        <v>5</v>
      </c>
      <c r="D733" s="115">
        <v>1957</v>
      </c>
      <c r="E733" s="116">
        <f>F733+G733+H733</f>
        <v>8.29</v>
      </c>
      <c r="F733" s="116">
        <v>0.21</v>
      </c>
      <c r="G733" s="116">
        <v>0.05</v>
      </c>
      <c r="H733" s="116">
        <v>8.03</v>
      </c>
      <c r="I733" s="117">
        <v>351.84</v>
      </c>
      <c r="J733" s="241">
        <v>8.03</v>
      </c>
      <c r="K733" s="117">
        <v>227.58</v>
      </c>
      <c r="L733" s="126">
        <f>J733/K733</f>
        <v>0.03528429563230512</v>
      </c>
      <c r="M733" s="119">
        <v>315</v>
      </c>
      <c r="N733" s="120">
        <f>L733*M733</f>
        <v>11.114553124176112</v>
      </c>
      <c r="O733" s="120">
        <f>L733*60*1000</f>
        <v>2117.0577379383067</v>
      </c>
      <c r="P733" s="121">
        <f>O733*M733/1000</f>
        <v>666.8731874505665</v>
      </c>
      <c r="Q733" s="11"/>
      <c r="R733" s="10"/>
      <c r="S733" s="10"/>
    </row>
    <row r="734" spans="1:19" s="9" customFormat="1" ht="12.75">
      <c r="A734" s="169"/>
      <c r="B734" s="27" t="s">
        <v>458</v>
      </c>
      <c r="C734" s="52">
        <v>47</v>
      </c>
      <c r="D734" s="52">
        <v>1981</v>
      </c>
      <c r="E734" s="53">
        <v>56.369999</v>
      </c>
      <c r="F734" s="53">
        <v>2.082075</v>
      </c>
      <c r="G734" s="53">
        <v>0.43</v>
      </c>
      <c r="H734" s="53">
        <v>53.857924</v>
      </c>
      <c r="I734" s="54">
        <v>1526.37</v>
      </c>
      <c r="J734" s="55">
        <v>52.643768</v>
      </c>
      <c r="K734" s="54">
        <v>1491.96</v>
      </c>
      <c r="L734" s="55">
        <f>J734/K734</f>
        <v>0.035284972787474195</v>
      </c>
      <c r="M734" s="56">
        <v>249</v>
      </c>
      <c r="N734" s="56">
        <f>L734*M734</f>
        <v>8.785958224081075</v>
      </c>
      <c r="O734" s="56">
        <f>L734*60*1000</f>
        <v>2117.0983672484517</v>
      </c>
      <c r="P734" s="57">
        <f>O734*M734/1000</f>
        <v>527.1574934448645</v>
      </c>
      <c r="R734" s="10"/>
      <c r="S734" s="10"/>
    </row>
    <row r="735" spans="1:19" s="9" customFormat="1" ht="12.75" customHeight="1">
      <c r="A735" s="169"/>
      <c r="B735" s="27" t="s">
        <v>856</v>
      </c>
      <c r="C735" s="52">
        <v>8</v>
      </c>
      <c r="D735" s="52">
        <v>1967</v>
      </c>
      <c r="E735" s="53">
        <v>13.66918</v>
      </c>
      <c r="F735" s="53">
        <v>0.663</v>
      </c>
      <c r="G735" s="53">
        <v>1.171</v>
      </c>
      <c r="H735" s="53">
        <v>11.835</v>
      </c>
      <c r="I735" s="54">
        <v>335.29</v>
      </c>
      <c r="J735" s="55">
        <v>11.835</v>
      </c>
      <c r="K735" s="54">
        <v>335.29</v>
      </c>
      <c r="L735" s="55">
        <v>0.035297801902830384</v>
      </c>
      <c r="M735" s="56">
        <v>236.31</v>
      </c>
      <c r="N735" s="56">
        <v>8.341223567657847</v>
      </c>
      <c r="O735" s="56">
        <v>2117.868114169823</v>
      </c>
      <c r="P735" s="57">
        <v>500.4734140594709</v>
      </c>
      <c r="R735" s="10"/>
      <c r="S735" s="10"/>
    </row>
    <row r="736" spans="1:19" s="9" customFormat="1" ht="12.75">
      <c r="A736" s="169"/>
      <c r="B736" s="32" t="s">
        <v>479</v>
      </c>
      <c r="C736" s="115">
        <v>27</v>
      </c>
      <c r="D736" s="115">
        <v>1960</v>
      </c>
      <c r="E736" s="116">
        <v>40.515</v>
      </c>
      <c r="F736" s="116">
        <v>1.79265</v>
      </c>
      <c r="G736" s="116">
        <v>3.27</v>
      </c>
      <c r="H736" s="116">
        <v>35.45235</v>
      </c>
      <c r="I736" s="117">
        <v>1144.99</v>
      </c>
      <c r="J736" s="241">
        <v>35.45</v>
      </c>
      <c r="K736" s="117">
        <v>1004.2</v>
      </c>
      <c r="L736" s="126">
        <f>J736/K736</f>
        <v>0.035301732722565225</v>
      </c>
      <c r="M736" s="119">
        <v>326.019</v>
      </c>
      <c r="N736" s="120">
        <f>L736*M736</f>
        <v>11.509035600477992</v>
      </c>
      <c r="O736" s="120">
        <f>L736*60*1000</f>
        <v>2118.1039633539135</v>
      </c>
      <c r="P736" s="121">
        <f>O736*M736/1000</f>
        <v>690.5421360286796</v>
      </c>
      <c r="R736" s="10"/>
      <c r="S736" s="10"/>
    </row>
    <row r="737" spans="1:19" s="9" customFormat="1" ht="12.75">
      <c r="A737" s="169"/>
      <c r="B737" s="27" t="s">
        <v>769</v>
      </c>
      <c r="C737" s="52">
        <v>14</v>
      </c>
      <c r="D737" s="52"/>
      <c r="E737" s="53">
        <v>21.3</v>
      </c>
      <c r="F737" s="53">
        <v>1.847</v>
      </c>
      <c r="G737" s="53">
        <v>0</v>
      </c>
      <c r="H737" s="53">
        <v>19.502</v>
      </c>
      <c r="I737" s="54">
        <v>551.79</v>
      </c>
      <c r="J737" s="55">
        <v>19.5</v>
      </c>
      <c r="K737" s="54">
        <v>551.79</v>
      </c>
      <c r="L737" s="55">
        <v>0.035339531343445876</v>
      </c>
      <c r="M737" s="56">
        <v>216.8</v>
      </c>
      <c r="N737" s="56">
        <v>7.661610395259066</v>
      </c>
      <c r="O737" s="56">
        <v>2120.3718806067523</v>
      </c>
      <c r="P737" s="57">
        <v>459.69662371554386</v>
      </c>
      <c r="R737" s="10"/>
      <c r="S737" s="10"/>
    </row>
    <row r="738" spans="1:19" s="9" customFormat="1" ht="12.75" customHeight="1">
      <c r="A738" s="169"/>
      <c r="B738" s="32" t="s">
        <v>236</v>
      </c>
      <c r="C738" s="115">
        <v>20</v>
      </c>
      <c r="D738" s="115">
        <v>1990</v>
      </c>
      <c r="E738" s="116">
        <v>31.827</v>
      </c>
      <c r="F738" s="116">
        <v>1.5351</v>
      </c>
      <c r="G738" s="116">
        <v>3.21</v>
      </c>
      <c r="H738" s="116">
        <v>27.0819</v>
      </c>
      <c r="I738" s="117">
        <v>766.34</v>
      </c>
      <c r="J738" s="241">
        <v>24.31</v>
      </c>
      <c r="K738" s="117">
        <v>687.87</v>
      </c>
      <c r="L738" s="126">
        <f>J738/K738</f>
        <v>0.03534098012705889</v>
      </c>
      <c r="M738" s="119">
        <v>326.019</v>
      </c>
      <c r="N738" s="120">
        <f>L738*M738</f>
        <v>11.521831000043614</v>
      </c>
      <c r="O738" s="120">
        <f>L738*60*1000</f>
        <v>2120.4588076235336</v>
      </c>
      <c r="P738" s="121">
        <f>O738*M738/1000</f>
        <v>691.3098600026168</v>
      </c>
      <c r="R738" s="10"/>
      <c r="S738" s="10"/>
    </row>
    <row r="739" spans="1:19" s="9" customFormat="1" ht="12.75" customHeight="1">
      <c r="A739" s="169"/>
      <c r="B739" s="32" t="s">
        <v>150</v>
      </c>
      <c r="C739" s="115">
        <v>22</v>
      </c>
      <c r="D739" s="115">
        <v>1960</v>
      </c>
      <c r="E739" s="116">
        <v>36.287</v>
      </c>
      <c r="F739" s="116">
        <v>0.816</v>
      </c>
      <c r="G739" s="116">
        <v>3.04</v>
      </c>
      <c r="H739" s="116">
        <v>32.431</v>
      </c>
      <c r="I739" s="117">
        <v>943.17</v>
      </c>
      <c r="J739" s="241">
        <v>22.332002</v>
      </c>
      <c r="K739" s="117">
        <v>630.75</v>
      </c>
      <c r="L739" s="118">
        <v>0.035405</v>
      </c>
      <c r="M739" s="119">
        <v>275.7</v>
      </c>
      <c r="N739" s="120">
        <f>L739*M739*1.09</f>
        <v>10.639662764999999</v>
      </c>
      <c r="O739" s="120">
        <f>L739*60*1000</f>
        <v>2124.2999999999997</v>
      </c>
      <c r="P739" s="121">
        <f>M739*O739/1000</f>
        <v>585.66951</v>
      </c>
      <c r="R739" s="10"/>
      <c r="S739" s="10"/>
    </row>
    <row r="740" spans="1:19" s="9" customFormat="1" ht="12.75" customHeight="1">
      <c r="A740" s="169"/>
      <c r="B740" s="32" t="s">
        <v>376</v>
      </c>
      <c r="C740" s="115">
        <v>27</v>
      </c>
      <c r="D740" s="115">
        <v>1977</v>
      </c>
      <c r="E740" s="116">
        <v>18.4445</v>
      </c>
      <c r="F740" s="116" t="s">
        <v>222</v>
      </c>
      <c r="G740" s="116" t="s">
        <v>222</v>
      </c>
      <c r="H740" s="116">
        <v>18.4445</v>
      </c>
      <c r="I740" s="117">
        <v>574.25</v>
      </c>
      <c r="J740" s="241">
        <v>16.7</v>
      </c>
      <c r="K740" s="117">
        <v>471.37</v>
      </c>
      <c r="L740" s="126">
        <f>J740/K740</f>
        <v>0.03542864416488109</v>
      </c>
      <c r="M740" s="119">
        <v>326.019</v>
      </c>
      <c r="N740" s="120">
        <f>L740*M740</f>
        <v>11.550411141990368</v>
      </c>
      <c r="O740" s="120">
        <f>L740*60*1000</f>
        <v>2125.7186498928654</v>
      </c>
      <c r="P740" s="121">
        <f>O740*M740/1000</f>
        <v>693.0246685194221</v>
      </c>
      <c r="R740" s="10"/>
      <c r="S740" s="10"/>
    </row>
    <row r="741" spans="1:19" s="9" customFormat="1" ht="12.75" customHeight="1">
      <c r="A741" s="169"/>
      <c r="B741" s="27" t="s">
        <v>770</v>
      </c>
      <c r="C741" s="52">
        <v>3</v>
      </c>
      <c r="D741" s="52">
        <v>1951</v>
      </c>
      <c r="E741" s="53">
        <v>4.9</v>
      </c>
      <c r="F741" s="53">
        <v>0</v>
      </c>
      <c r="G741" s="53">
        <v>0</v>
      </c>
      <c r="H741" s="53">
        <v>4.851</v>
      </c>
      <c r="I741" s="54">
        <v>138.77</v>
      </c>
      <c r="J741" s="55">
        <v>4.9</v>
      </c>
      <c r="K741" s="54">
        <v>138.17</v>
      </c>
      <c r="L741" s="55">
        <v>0.03546355938336832</v>
      </c>
      <c r="M741" s="56">
        <v>216.8</v>
      </c>
      <c r="N741" s="56">
        <v>7.688499674314253</v>
      </c>
      <c r="O741" s="56">
        <v>2127.8135630020993</v>
      </c>
      <c r="P741" s="57">
        <v>461.30998045885514</v>
      </c>
      <c r="R741" s="10"/>
      <c r="S741" s="10"/>
    </row>
    <row r="742" spans="1:19" s="9" customFormat="1" ht="12.75" customHeight="1">
      <c r="A742" s="169"/>
      <c r="B742" s="32" t="s">
        <v>481</v>
      </c>
      <c r="C742" s="115">
        <v>20</v>
      </c>
      <c r="D742" s="115">
        <v>1978</v>
      </c>
      <c r="E742" s="116">
        <v>30.342</v>
      </c>
      <c r="F742" s="116">
        <v>1.75746</v>
      </c>
      <c r="G742" s="116">
        <v>3.21</v>
      </c>
      <c r="H742" s="116">
        <v>25.37454</v>
      </c>
      <c r="I742" s="117">
        <v>775.71</v>
      </c>
      <c r="J742" s="241">
        <v>24.88</v>
      </c>
      <c r="K742" s="117">
        <v>700.2</v>
      </c>
      <c r="L742" s="126">
        <f>J742/K742</f>
        <v>0.035532704941445295</v>
      </c>
      <c r="M742" s="119">
        <v>326.019</v>
      </c>
      <c r="N742" s="120">
        <f>L742*M742</f>
        <v>11.584336932305053</v>
      </c>
      <c r="O742" s="120">
        <f>L742*60*1000</f>
        <v>2131.9622964867176</v>
      </c>
      <c r="P742" s="121">
        <f>O742*M742/1000</f>
        <v>695.0602159383031</v>
      </c>
      <c r="R742" s="10"/>
      <c r="S742" s="10"/>
    </row>
    <row r="743" spans="1:19" s="9" customFormat="1" ht="12.75" customHeight="1">
      <c r="A743" s="169"/>
      <c r="B743" s="32" t="s">
        <v>470</v>
      </c>
      <c r="C743" s="115">
        <v>6</v>
      </c>
      <c r="D743" s="115">
        <v>1956</v>
      </c>
      <c r="E743" s="116">
        <f>F743+G743+H743</f>
        <v>12.8</v>
      </c>
      <c r="F743" s="116">
        <v>0.21</v>
      </c>
      <c r="G743" s="116">
        <v>0.96</v>
      </c>
      <c r="H743" s="116">
        <v>11.63</v>
      </c>
      <c r="I743" s="117">
        <v>327.26</v>
      </c>
      <c r="J743" s="241">
        <v>11.63</v>
      </c>
      <c r="K743" s="117">
        <v>327.26</v>
      </c>
      <c r="L743" s="126">
        <f>J743/K743</f>
        <v>0.03553749312473263</v>
      </c>
      <c r="M743" s="119">
        <v>315</v>
      </c>
      <c r="N743" s="120">
        <f>L743*M743</f>
        <v>11.194310334290778</v>
      </c>
      <c r="O743" s="120">
        <f>L743*60*1000</f>
        <v>2132.249587483958</v>
      </c>
      <c r="P743" s="121">
        <f>O743*M743/1000</f>
        <v>671.6586200574468</v>
      </c>
      <c r="R743" s="10"/>
      <c r="S743" s="10"/>
    </row>
    <row r="744" spans="1:19" s="9" customFormat="1" ht="12.75" customHeight="1">
      <c r="A744" s="169"/>
      <c r="B744" s="32" t="s">
        <v>370</v>
      </c>
      <c r="C744" s="115">
        <v>8</v>
      </c>
      <c r="D744" s="115">
        <v>1987</v>
      </c>
      <c r="E744" s="116">
        <v>18.618</v>
      </c>
      <c r="F744" s="116">
        <v>0.9027</v>
      </c>
      <c r="G744" s="116">
        <v>1.28</v>
      </c>
      <c r="H744" s="116">
        <v>16.4353</v>
      </c>
      <c r="I744" s="117">
        <v>462.29</v>
      </c>
      <c r="J744" s="241">
        <v>16.44</v>
      </c>
      <c r="K744" s="117">
        <v>462.29</v>
      </c>
      <c r="L744" s="126">
        <f>J744/K744</f>
        <v>0.035562093058469794</v>
      </c>
      <c r="M744" s="119">
        <v>330.488</v>
      </c>
      <c r="N744" s="120">
        <f>L744*M744</f>
        <v>11.752845010707565</v>
      </c>
      <c r="O744" s="120">
        <f>L744*60*1000</f>
        <v>2133.725583508188</v>
      </c>
      <c r="P744" s="121">
        <f>O744*M744/1000</f>
        <v>705.170700642454</v>
      </c>
      <c r="R744" s="10"/>
      <c r="S744" s="10"/>
    </row>
    <row r="745" spans="1:19" s="9" customFormat="1" ht="12.75" customHeight="1">
      <c r="A745" s="169"/>
      <c r="B745" s="27" t="s">
        <v>857</v>
      </c>
      <c r="C745" s="52">
        <v>8</v>
      </c>
      <c r="D745" s="52">
        <v>1966</v>
      </c>
      <c r="E745" s="53">
        <v>15.7468</v>
      </c>
      <c r="F745" s="53">
        <v>0.459</v>
      </c>
      <c r="G745" s="53">
        <v>1.28</v>
      </c>
      <c r="H745" s="53">
        <v>14.007799</v>
      </c>
      <c r="I745" s="54">
        <v>393.86</v>
      </c>
      <c r="J745" s="55">
        <v>14.007799</v>
      </c>
      <c r="K745" s="54">
        <v>393.86</v>
      </c>
      <c r="L745" s="55">
        <v>0.03556542680140151</v>
      </c>
      <c r="M745" s="56">
        <v>236.31</v>
      </c>
      <c r="N745" s="56">
        <v>8.404466007439192</v>
      </c>
      <c r="O745" s="56">
        <v>2133.9256080840905</v>
      </c>
      <c r="P745" s="57">
        <v>504.2679604463514</v>
      </c>
      <c r="Q745" s="11"/>
      <c r="R745" s="10"/>
      <c r="S745" s="10"/>
    </row>
    <row r="746" spans="1:19" s="9" customFormat="1" ht="13.5" customHeight="1">
      <c r="A746" s="169"/>
      <c r="B746" s="27" t="s">
        <v>258</v>
      </c>
      <c r="C746" s="52">
        <v>7</v>
      </c>
      <c r="D746" s="52" t="s">
        <v>30</v>
      </c>
      <c r="E746" s="53">
        <v>0.273</v>
      </c>
      <c r="F746" s="53">
        <v>0.273</v>
      </c>
      <c r="G746" s="53">
        <v>1.12</v>
      </c>
      <c r="H746" s="53">
        <v>12.0021</v>
      </c>
      <c r="I746" s="54">
        <v>337.32</v>
      </c>
      <c r="J746" s="55">
        <v>12.0021</v>
      </c>
      <c r="K746" s="54">
        <v>337.32</v>
      </c>
      <c r="L746" s="55">
        <f>J746/K746</f>
        <v>0.03558075418000712</v>
      </c>
      <c r="M746" s="56">
        <v>208.5</v>
      </c>
      <c r="N746" s="56">
        <f>L746*M746</f>
        <v>7.418587246531485</v>
      </c>
      <c r="O746" s="56">
        <f>L746*1000*60</f>
        <v>2134.845250800427</v>
      </c>
      <c r="P746" s="57">
        <f>N746*60</f>
        <v>445.11523479188907</v>
      </c>
      <c r="R746" s="10"/>
      <c r="S746" s="10"/>
    </row>
    <row r="747" spans="1:16" s="9" customFormat="1" ht="11.25" customHeight="1">
      <c r="A747" s="169"/>
      <c r="B747" s="27" t="s">
        <v>748</v>
      </c>
      <c r="C747" s="52">
        <v>31</v>
      </c>
      <c r="D747" s="52" t="s">
        <v>30</v>
      </c>
      <c r="E747" s="53">
        <v>55.97</v>
      </c>
      <c r="F747" s="53">
        <v>1.94</v>
      </c>
      <c r="G747" s="53">
        <v>2.53</v>
      </c>
      <c r="H747" s="53">
        <v>51.5</v>
      </c>
      <c r="I747" s="54">
        <v>1226.64</v>
      </c>
      <c r="J747" s="55">
        <v>42.8</v>
      </c>
      <c r="K747" s="54">
        <v>1202.59</v>
      </c>
      <c r="L747" s="126">
        <v>0.035589851902976075</v>
      </c>
      <c r="M747" s="164">
        <v>223.6</v>
      </c>
      <c r="N747" s="120">
        <v>7.95789088550545</v>
      </c>
      <c r="O747" s="120">
        <v>2135.3911141785647</v>
      </c>
      <c r="P747" s="121">
        <v>477.4734531303271</v>
      </c>
    </row>
    <row r="748" spans="1:19" s="9" customFormat="1" ht="12.75">
      <c r="A748" s="169"/>
      <c r="B748" s="32" t="s">
        <v>650</v>
      </c>
      <c r="C748" s="115">
        <v>8</v>
      </c>
      <c r="D748" s="115">
        <v>1956</v>
      </c>
      <c r="E748" s="116">
        <v>16.7348</v>
      </c>
      <c r="F748" s="116">
        <v>0</v>
      </c>
      <c r="G748" s="116">
        <v>0</v>
      </c>
      <c r="H748" s="116">
        <v>16.7348</v>
      </c>
      <c r="I748" s="117">
        <v>469.85</v>
      </c>
      <c r="J748" s="241">
        <v>16.7348</v>
      </c>
      <c r="K748" s="117">
        <v>469.85</v>
      </c>
      <c r="L748" s="118">
        <v>0.035617</v>
      </c>
      <c r="M748" s="119">
        <v>275.7</v>
      </c>
      <c r="N748" s="120">
        <f>L748*M748*1.09</f>
        <v>10.703371521000001</v>
      </c>
      <c r="O748" s="120">
        <f>L748*60*1000</f>
        <v>2137.02</v>
      </c>
      <c r="P748" s="121">
        <f>M748*O748/1000</f>
        <v>589.176414</v>
      </c>
      <c r="R748" s="10"/>
      <c r="S748" s="10"/>
    </row>
    <row r="749" spans="1:19" s="9" customFormat="1" ht="12.75">
      <c r="A749" s="169"/>
      <c r="B749" s="27" t="s">
        <v>834</v>
      </c>
      <c r="C749" s="52">
        <v>20</v>
      </c>
      <c r="D749" s="52" t="s">
        <v>30</v>
      </c>
      <c r="E749" s="53">
        <f>F749+G749+H749</f>
        <v>42.479</v>
      </c>
      <c r="F749" s="53">
        <v>1.891</v>
      </c>
      <c r="G749" s="53">
        <v>3.2</v>
      </c>
      <c r="H749" s="53">
        <v>37.388</v>
      </c>
      <c r="I749" s="54">
        <v>1049.01</v>
      </c>
      <c r="J749" s="55">
        <f>H749</f>
        <v>37.388</v>
      </c>
      <c r="K749" s="54">
        <f>I749</f>
        <v>1049.01</v>
      </c>
      <c r="L749" s="55">
        <f>J749/K749</f>
        <v>0.03564122362989867</v>
      </c>
      <c r="M749" s="52">
        <v>343.02</v>
      </c>
      <c r="N749" s="56">
        <f>L749*M749</f>
        <v>12.22565252952784</v>
      </c>
      <c r="O749" s="56">
        <f>L749*60*1000</f>
        <v>2138.4734177939204</v>
      </c>
      <c r="P749" s="57">
        <f>O749*M749/1000</f>
        <v>733.5391517716705</v>
      </c>
      <c r="R749" s="10"/>
      <c r="S749" s="10"/>
    </row>
    <row r="750" spans="1:19" s="9" customFormat="1" ht="12.75">
      <c r="A750" s="169"/>
      <c r="B750" s="299" t="s">
        <v>312</v>
      </c>
      <c r="C750" s="300">
        <v>25</v>
      </c>
      <c r="D750" s="301" t="s">
        <v>301</v>
      </c>
      <c r="E750" s="295">
        <v>53.86</v>
      </c>
      <c r="F750" s="295">
        <v>3.87</v>
      </c>
      <c r="G750" s="296">
        <v>4.49</v>
      </c>
      <c r="H750" s="296">
        <v>43.32</v>
      </c>
      <c r="I750" s="302">
        <v>1215.2</v>
      </c>
      <c r="J750" s="297">
        <v>43.32</v>
      </c>
      <c r="K750" s="303">
        <v>1215.2</v>
      </c>
      <c r="L750" s="55">
        <f>J750/K750</f>
        <v>0.03564845292955892</v>
      </c>
      <c r="M750" s="298">
        <v>249.3</v>
      </c>
      <c r="N750" s="56">
        <f>L750*M750</f>
        <v>8.887159315339039</v>
      </c>
      <c r="O750" s="56">
        <f>L750*60*1000</f>
        <v>2138.9071757735355</v>
      </c>
      <c r="P750" s="57">
        <f>O750*M750/1000</f>
        <v>533.2295589203425</v>
      </c>
      <c r="R750" s="10"/>
      <c r="S750" s="10"/>
    </row>
    <row r="751" spans="1:19" s="9" customFormat="1" ht="12.75">
      <c r="A751" s="169"/>
      <c r="B751" s="299" t="s">
        <v>317</v>
      </c>
      <c r="C751" s="300">
        <v>65</v>
      </c>
      <c r="D751" s="301" t="s">
        <v>301</v>
      </c>
      <c r="E751" s="295">
        <v>38.08</v>
      </c>
      <c r="F751" s="295">
        <v>1.81</v>
      </c>
      <c r="G751" s="296">
        <v>0.65</v>
      </c>
      <c r="H751" s="296">
        <v>35.62</v>
      </c>
      <c r="I751" s="302">
        <v>998.65</v>
      </c>
      <c r="J751" s="297">
        <v>35.02</v>
      </c>
      <c r="K751" s="303">
        <v>981.67</v>
      </c>
      <c r="L751" s="55">
        <f>J751/K751</f>
        <v>0.03567390263530515</v>
      </c>
      <c r="M751" s="298">
        <v>249.3</v>
      </c>
      <c r="N751" s="56">
        <f>L751*M751</f>
        <v>8.893503926981573</v>
      </c>
      <c r="O751" s="56">
        <f>L751*60*1000</f>
        <v>2140.434158118309</v>
      </c>
      <c r="P751" s="57">
        <f>O751*M751/1000</f>
        <v>533.6102356188944</v>
      </c>
      <c r="R751" s="10"/>
      <c r="S751" s="10"/>
    </row>
    <row r="752" spans="1:19" s="9" customFormat="1" ht="12.75">
      <c r="A752" s="169"/>
      <c r="B752" s="27" t="s">
        <v>630</v>
      </c>
      <c r="C752" s="52">
        <v>8</v>
      </c>
      <c r="D752" s="52">
        <v>1961</v>
      </c>
      <c r="E752" s="53">
        <v>14.706</v>
      </c>
      <c r="F752" s="53">
        <v>0.528</v>
      </c>
      <c r="G752" s="53">
        <v>1.28</v>
      </c>
      <c r="H752" s="53">
        <v>12.898</v>
      </c>
      <c r="I752" s="54">
        <v>361.4</v>
      </c>
      <c r="J752" s="53">
        <v>12.898</v>
      </c>
      <c r="K752" s="54">
        <v>361.4</v>
      </c>
      <c r="L752" s="55">
        <f>J752/K752</f>
        <v>0.03568898727172109</v>
      </c>
      <c r="M752" s="56">
        <v>257.241</v>
      </c>
      <c r="N752" s="56">
        <f>L752*M752</f>
        <v>9.180670774764804</v>
      </c>
      <c r="O752" s="56">
        <f>L752*60*1000</f>
        <v>2141.3392363032654</v>
      </c>
      <c r="P752" s="57">
        <f>O752*M752/1000</f>
        <v>550.8402464858883</v>
      </c>
      <c r="R752" s="10"/>
      <c r="S752" s="10"/>
    </row>
    <row r="753" spans="1:19" s="9" customFormat="1" ht="12.75">
      <c r="A753" s="169"/>
      <c r="B753" s="32" t="s">
        <v>156</v>
      </c>
      <c r="C753" s="115">
        <v>6</v>
      </c>
      <c r="D753" s="115">
        <v>1959</v>
      </c>
      <c r="E753" s="116">
        <v>12.798</v>
      </c>
      <c r="F753" s="116">
        <v>0.459</v>
      </c>
      <c r="G753" s="116">
        <v>0.96</v>
      </c>
      <c r="H753" s="116">
        <v>11.379</v>
      </c>
      <c r="I753" s="117">
        <v>317.83</v>
      </c>
      <c r="J753" s="241">
        <v>11.379</v>
      </c>
      <c r="K753" s="117">
        <v>317.83</v>
      </c>
      <c r="L753" s="118">
        <v>0.035802</v>
      </c>
      <c r="M753" s="119">
        <v>275.7</v>
      </c>
      <c r="N753" s="120">
        <f>L753*M753*1.09</f>
        <v>10.758966426</v>
      </c>
      <c r="O753" s="120">
        <f>L753*60*1000</f>
        <v>2148.12</v>
      </c>
      <c r="P753" s="121">
        <f>M753*O753/1000</f>
        <v>592.2366839999999</v>
      </c>
      <c r="R753" s="10"/>
      <c r="S753" s="10"/>
    </row>
    <row r="754" spans="1:19" s="9" customFormat="1" ht="12.75">
      <c r="A754" s="169"/>
      <c r="B754" s="27" t="s">
        <v>835</v>
      </c>
      <c r="C754" s="52">
        <v>12</v>
      </c>
      <c r="D754" s="52" t="s">
        <v>30</v>
      </c>
      <c r="E754" s="53">
        <f>F754+G754+H754</f>
        <v>20.742</v>
      </c>
      <c r="F754" s="53">
        <v>0.621</v>
      </c>
      <c r="G754" s="53">
        <v>1.76</v>
      </c>
      <c r="H754" s="53">
        <v>18.361</v>
      </c>
      <c r="I754" s="54">
        <v>555.41</v>
      </c>
      <c r="J754" s="55">
        <v>18.053</v>
      </c>
      <c r="K754" s="54">
        <v>503.56</v>
      </c>
      <c r="L754" s="55">
        <f>J754/K754</f>
        <v>0.035850742711891335</v>
      </c>
      <c r="M754" s="52">
        <v>343.02</v>
      </c>
      <c r="N754" s="56">
        <f>L754*M754</f>
        <v>12.297521765032965</v>
      </c>
      <c r="O754" s="56">
        <f>L754*60*1000</f>
        <v>2151.04456271348</v>
      </c>
      <c r="P754" s="57">
        <f>O754*M754/1000</f>
        <v>737.8513059019779</v>
      </c>
      <c r="R754" s="10"/>
      <c r="S754" s="10"/>
    </row>
    <row r="755" spans="1:19" s="9" customFormat="1" ht="12.75">
      <c r="A755" s="169"/>
      <c r="B755" s="304" t="s">
        <v>129</v>
      </c>
      <c r="C755" s="303">
        <v>30</v>
      </c>
      <c r="D755" s="301" t="s">
        <v>30</v>
      </c>
      <c r="E755" s="295">
        <v>44.98</v>
      </c>
      <c r="F755" s="295">
        <v>2.95</v>
      </c>
      <c r="G755" s="296">
        <v>0.31</v>
      </c>
      <c r="H755" s="296">
        <v>41.72</v>
      </c>
      <c r="I755" s="302" t="s">
        <v>110</v>
      </c>
      <c r="J755" s="297">
        <v>39.35</v>
      </c>
      <c r="K755" s="303">
        <v>1096.68</v>
      </c>
      <c r="L755" s="55">
        <f>J755/K755</f>
        <v>0.03588102272312799</v>
      </c>
      <c r="M755" s="298">
        <v>249.3</v>
      </c>
      <c r="N755" s="56">
        <f>L755*M755</f>
        <v>8.945138964875808</v>
      </c>
      <c r="O755" s="56">
        <f>L755*60*1000</f>
        <v>2152.8613633876794</v>
      </c>
      <c r="P755" s="57">
        <f>O755*M755/1000</f>
        <v>536.7083378925486</v>
      </c>
      <c r="R755" s="10"/>
      <c r="S755" s="10"/>
    </row>
    <row r="756" spans="1:22" s="9" customFormat="1" ht="13.5" customHeight="1">
      <c r="A756" s="169"/>
      <c r="B756" s="32" t="s">
        <v>171</v>
      </c>
      <c r="C756" s="115">
        <v>14</v>
      </c>
      <c r="D756" s="115">
        <v>1969</v>
      </c>
      <c r="E756" s="116">
        <f>F756+G756+H756</f>
        <v>20.049999999999997</v>
      </c>
      <c r="F756" s="116">
        <v>1.93</v>
      </c>
      <c r="G756" s="116">
        <v>0.13</v>
      </c>
      <c r="H756" s="116">
        <v>17.99</v>
      </c>
      <c r="I756" s="117">
        <v>500.78</v>
      </c>
      <c r="J756" s="241">
        <v>17.99</v>
      </c>
      <c r="K756" s="117">
        <v>500.78</v>
      </c>
      <c r="L756" s="126">
        <f>J756/K756</f>
        <v>0.035923958624545706</v>
      </c>
      <c r="M756" s="119">
        <v>315</v>
      </c>
      <c r="N756" s="120">
        <f>L756*M756</f>
        <v>11.316046966731898</v>
      </c>
      <c r="O756" s="120">
        <f>L756*60*1000</f>
        <v>2155.4375174727425</v>
      </c>
      <c r="P756" s="121">
        <f>O756*M756/1000</f>
        <v>678.9628180039139</v>
      </c>
      <c r="Q756" s="10"/>
      <c r="R756" s="10"/>
      <c r="S756" s="10"/>
      <c r="T756" s="12"/>
      <c r="U756" s="13"/>
      <c r="V756" s="13"/>
    </row>
    <row r="757" spans="1:19" s="9" customFormat="1" ht="11.25" customHeight="1">
      <c r="A757" s="169"/>
      <c r="B757" s="27" t="s">
        <v>924</v>
      </c>
      <c r="C757" s="52">
        <v>45</v>
      </c>
      <c r="D757" s="52">
        <v>1977</v>
      </c>
      <c r="E757" s="53">
        <v>84.135</v>
      </c>
      <c r="F757" s="53">
        <v>3.796</v>
      </c>
      <c r="G757" s="53">
        <v>7.2</v>
      </c>
      <c r="H757" s="53">
        <v>73.139</v>
      </c>
      <c r="I757" s="53">
        <v>2035.18</v>
      </c>
      <c r="J757" s="55">
        <v>73.139</v>
      </c>
      <c r="K757" s="54">
        <v>2035.18</v>
      </c>
      <c r="L757" s="55">
        <v>0.03593736180583535</v>
      </c>
      <c r="M757" s="53">
        <v>288.741</v>
      </c>
      <c r="N757" s="56">
        <v>10.376589785178705</v>
      </c>
      <c r="O757" s="56">
        <v>2156.241708350121</v>
      </c>
      <c r="P757" s="57">
        <v>622.5953871107223</v>
      </c>
      <c r="R757" s="10"/>
      <c r="S757" s="10"/>
    </row>
    <row r="758" spans="1:19" s="9" customFormat="1" ht="12.75" customHeight="1">
      <c r="A758" s="169"/>
      <c r="B758" s="299" t="s">
        <v>318</v>
      </c>
      <c r="C758" s="300">
        <v>15</v>
      </c>
      <c r="D758" s="301" t="s">
        <v>301</v>
      </c>
      <c r="E758" s="295">
        <v>30.14</v>
      </c>
      <c r="F758" s="295">
        <v>1.9</v>
      </c>
      <c r="G758" s="296">
        <v>0.18</v>
      </c>
      <c r="H758" s="296">
        <v>28.06</v>
      </c>
      <c r="I758" s="302">
        <v>610.94</v>
      </c>
      <c r="J758" s="297">
        <v>19.79</v>
      </c>
      <c r="K758" s="303">
        <v>550.52</v>
      </c>
      <c r="L758" s="55">
        <f>J758/K758</f>
        <v>0.03594783114146625</v>
      </c>
      <c r="M758" s="298">
        <v>249.3</v>
      </c>
      <c r="N758" s="56">
        <f>L758*M758</f>
        <v>8.961794303567537</v>
      </c>
      <c r="O758" s="56">
        <f>L758*60*1000</f>
        <v>2156.8698684879746</v>
      </c>
      <c r="P758" s="57">
        <f>O758*M758/1000</f>
        <v>537.7076582140521</v>
      </c>
      <c r="R758" s="10"/>
      <c r="S758" s="10"/>
    </row>
    <row r="759" spans="1:19" s="9" customFormat="1" ht="12.75" customHeight="1">
      <c r="A759" s="169"/>
      <c r="B759" s="32" t="s">
        <v>168</v>
      </c>
      <c r="C759" s="115">
        <v>5</v>
      </c>
      <c r="D759" s="115">
        <v>1923</v>
      </c>
      <c r="E759" s="116">
        <f>F759+G759+H759</f>
        <v>7.5</v>
      </c>
      <c r="F759" s="116">
        <v>0</v>
      </c>
      <c r="G759" s="116">
        <v>0</v>
      </c>
      <c r="H759" s="116">
        <v>7.5</v>
      </c>
      <c r="I759" s="117">
        <v>208.38</v>
      </c>
      <c r="J759" s="241">
        <v>7.5</v>
      </c>
      <c r="K759" s="117">
        <v>208.38</v>
      </c>
      <c r="L759" s="126">
        <f>J759/K759</f>
        <v>0.03599193780593147</v>
      </c>
      <c r="M759" s="119">
        <v>315</v>
      </c>
      <c r="N759" s="120">
        <f>L759*M759</f>
        <v>11.337460408868413</v>
      </c>
      <c r="O759" s="120">
        <f>L759*60*1000</f>
        <v>2159.5162683558883</v>
      </c>
      <c r="P759" s="121">
        <f>O759*M759/1000</f>
        <v>680.2476245321049</v>
      </c>
      <c r="R759" s="10"/>
      <c r="S759" s="10"/>
    </row>
    <row r="760" spans="1:19" s="9" customFormat="1" ht="12.75" customHeight="1">
      <c r="A760" s="169"/>
      <c r="B760" s="32" t="s">
        <v>155</v>
      </c>
      <c r="C760" s="115">
        <v>9</v>
      </c>
      <c r="D760" s="115">
        <v>1965</v>
      </c>
      <c r="E760" s="116">
        <v>15.107998</v>
      </c>
      <c r="F760" s="116">
        <v>0.663</v>
      </c>
      <c r="G760" s="116">
        <v>0.07</v>
      </c>
      <c r="H760" s="116">
        <v>14.374998</v>
      </c>
      <c r="I760" s="117">
        <v>399.34</v>
      </c>
      <c r="J760" s="241">
        <v>14.374998</v>
      </c>
      <c r="K760" s="117">
        <v>399.34</v>
      </c>
      <c r="L760" s="118">
        <v>0.035996</v>
      </c>
      <c r="M760" s="119">
        <v>275.7</v>
      </c>
      <c r="N760" s="120">
        <f>L760*M760*1.09</f>
        <v>10.817265948000001</v>
      </c>
      <c r="O760" s="120">
        <f>L760*60*1000</f>
        <v>2159.7599999999998</v>
      </c>
      <c r="P760" s="121">
        <f>M760*O760/1000</f>
        <v>595.4458319999999</v>
      </c>
      <c r="R760" s="10"/>
      <c r="S760" s="10"/>
    </row>
    <row r="761" spans="1:19" s="9" customFormat="1" ht="12.75" customHeight="1">
      <c r="A761" s="169"/>
      <c r="B761" s="137" t="s">
        <v>196</v>
      </c>
      <c r="C761" s="160">
        <v>12</v>
      </c>
      <c r="D761" s="52">
        <v>1968</v>
      </c>
      <c r="E761" s="53">
        <f>F761+G761+H761</f>
        <v>20.100001000000002</v>
      </c>
      <c r="F761" s="138">
        <v>0.663</v>
      </c>
      <c r="G761" s="138">
        <v>0.12</v>
      </c>
      <c r="H761" s="138">
        <v>19.317001</v>
      </c>
      <c r="I761" s="139">
        <v>536.53</v>
      </c>
      <c r="J761" s="138">
        <v>19.317001</v>
      </c>
      <c r="K761" s="139">
        <v>536.53</v>
      </c>
      <c r="L761" s="55">
        <f>J761/K761</f>
        <v>0.03600358041488827</v>
      </c>
      <c r="M761" s="56">
        <v>313.375</v>
      </c>
      <c r="N761" s="56">
        <f>L761*M761</f>
        <v>11.282622012515612</v>
      </c>
      <c r="O761" s="56">
        <f>L761*60*1000</f>
        <v>2160.2148248932963</v>
      </c>
      <c r="P761" s="57">
        <f>O761*M761/1000</f>
        <v>676.9573207509368</v>
      </c>
      <c r="Q761" s="11"/>
      <c r="R761" s="10"/>
      <c r="S761" s="10"/>
    </row>
    <row r="762" spans="1:19" s="9" customFormat="1" ht="12.75" customHeight="1">
      <c r="A762" s="169"/>
      <c r="B762" s="195" t="s">
        <v>506</v>
      </c>
      <c r="C762" s="189">
        <v>4</v>
      </c>
      <c r="D762" s="189" t="s">
        <v>30</v>
      </c>
      <c r="E762" s="190">
        <f>F762+G762+H762</f>
        <v>4.9641</v>
      </c>
      <c r="F762" s="190">
        <v>0.399</v>
      </c>
      <c r="G762" s="190">
        <v>0.48</v>
      </c>
      <c r="H762" s="190">
        <v>4.0851</v>
      </c>
      <c r="I762" s="191">
        <v>113.39</v>
      </c>
      <c r="J762" s="192">
        <v>4.0851</v>
      </c>
      <c r="K762" s="191">
        <v>113.39</v>
      </c>
      <c r="L762" s="192">
        <f>J762/K762</f>
        <v>0.03602698650674662</v>
      </c>
      <c r="M762" s="193">
        <v>208.5</v>
      </c>
      <c r="N762" s="193">
        <f>L762*M762</f>
        <v>7.511626686656671</v>
      </c>
      <c r="O762" s="193">
        <f>L762*1000*60</f>
        <v>2161.6191904047973</v>
      </c>
      <c r="P762" s="194">
        <f>N762*60</f>
        <v>450.69760119940025</v>
      </c>
      <c r="R762" s="10"/>
      <c r="S762" s="10"/>
    </row>
    <row r="763" spans="1:19" s="9" customFormat="1" ht="12.75" customHeight="1">
      <c r="A763" s="169"/>
      <c r="B763" s="195" t="s">
        <v>749</v>
      </c>
      <c r="C763" s="189">
        <v>42</v>
      </c>
      <c r="D763" s="189" t="s">
        <v>30</v>
      </c>
      <c r="E763" s="190">
        <v>47.01</v>
      </c>
      <c r="F763" s="190">
        <v>1.94</v>
      </c>
      <c r="G763" s="190">
        <v>0.37</v>
      </c>
      <c r="H763" s="190">
        <v>44.7</v>
      </c>
      <c r="I763" s="191">
        <v>1469.95</v>
      </c>
      <c r="J763" s="192">
        <v>38.87</v>
      </c>
      <c r="K763" s="191">
        <v>1078.77</v>
      </c>
      <c r="L763" s="250">
        <v>0.03603177693113453</v>
      </c>
      <c r="M763" s="245">
        <v>223.6</v>
      </c>
      <c r="N763" s="251">
        <v>8.056705321801681</v>
      </c>
      <c r="O763" s="251">
        <v>2161.9066158680716</v>
      </c>
      <c r="P763" s="252">
        <v>483.4023193081008</v>
      </c>
      <c r="R763" s="10"/>
      <c r="S763" s="10"/>
    </row>
    <row r="764" spans="1:19" s="9" customFormat="1" ht="12.75" customHeight="1">
      <c r="A764" s="169"/>
      <c r="B764" s="195" t="s">
        <v>261</v>
      </c>
      <c r="C764" s="189">
        <v>12</v>
      </c>
      <c r="D764" s="189" t="s">
        <v>30</v>
      </c>
      <c r="E764" s="190">
        <f>F764+G764+H764</f>
        <v>20.481099999999998</v>
      </c>
      <c r="F764" s="190">
        <v>1.3969</v>
      </c>
      <c r="G764" s="190">
        <v>0</v>
      </c>
      <c r="H764" s="190">
        <v>19.0842</v>
      </c>
      <c r="I764" s="191">
        <v>529.6</v>
      </c>
      <c r="J764" s="192">
        <v>19.0842</v>
      </c>
      <c r="K764" s="191">
        <v>529.6</v>
      </c>
      <c r="L764" s="192">
        <f>J764/K764</f>
        <v>0.03603512084592145</v>
      </c>
      <c r="M764" s="193">
        <v>208.5</v>
      </c>
      <c r="N764" s="193">
        <f>L764*M764</f>
        <v>7.513322696374622</v>
      </c>
      <c r="O764" s="193">
        <f>L764*1000*60</f>
        <v>2162.1072507552867</v>
      </c>
      <c r="P764" s="194">
        <f>N764*60</f>
        <v>450.7993617824773</v>
      </c>
      <c r="R764" s="10"/>
      <c r="S764" s="10"/>
    </row>
    <row r="765" spans="1:19" s="9" customFormat="1" ht="12.75" customHeight="1">
      <c r="A765" s="169"/>
      <c r="B765" s="195" t="s">
        <v>524</v>
      </c>
      <c r="C765" s="189">
        <v>8</v>
      </c>
      <c r="D765" s="189" t="s">
        <v>30</v>
      </c>
      <c r="E765" s="190">
        <f>F765+G765+H765</f>
        <v>15</v>
      </c>
      <c r="F765" s="190">
        <v>0.702</v>
      </c>
      <c r="G765" s="190">
        <v>1.2</v>
      </c>
      <c r="H765" s="190">
        <v>13.098</v>
      </c>
      <c r="I765" s="191">
        <v>362.86</v>
      </c>
      <c r="J765" s="192">
        <v>11.367</v>
      </c>
      <c r="K765" s="191">
        <v>314.87</v>
      </c>
      <c r="L765" s="192">
        <f>J765/K765</f>
        <v>0.03610061295137676</v>
      </c>
      <c r="M765" s="189">
        <v>343.02</v>
      </c>
      <c r="N765" s="193">
        <f>L765*M765</f>
        <v>12.383232254581255</v>
      </c>
      <c r="O765" s="193">
        <f>L765*60*1000</f>
        <v>2166.0367770826056</v>
      </c>
      <c r="P765" s="194">
        <f>O765*M765/1000</f>
        <v>742.9939352748754</v>
      </c>
      <c r="R765" s="10"/>
      <c r="S765" s="10"/>
    </row>
    <row r="766" spans="1:19" s="9" customFormat="1" ht="12.75" customHeight="1">
      <c r="A766" s="169"/>
      <c r="B766" s="263" t="s">
        <v>320</v>
      </c>
      <c r="C766" s="206">
        <v>4</v>
      </c>
      <c r="D766" s="207" t="s">
        <v>301</v>
      </c>
      <c r="E766" s="208">
        <v>8.08</v>
      </c>
      <c r="F766" s="208">
        <v>0.76</v>
      </c>
      <c r="G766" s="209">
        <v>0.4</v>
      </c>
      <c r="H766" s="209">
        <v>6.92</v>
      </c>
      <c r="I766" s="210">
        <v>191.55</v>
      </c>
      <c r="J766" s="211">
        <v>6.92</v>
      </c>
      <c r="K766" s="212">
        <v>191.55</v>
      </c>
      <c r="L766" s="192">
        <f>J766/K766</f>
        <v>0.036126337770817016</v>
      </c>
      <c r="M766" s="213">
        <v>249.3</v>
      </c>
      <c r="N766" s="193">
        <f>L766*M766</f>
        <v>9.006296006264682</v>
      </c>
      <c r="O766" s="193">
        <f>L766*60*1000</f>
        <v>2167.580266249021</v>
      </c>
      <c r="P766" s="194">
        <f>O766*M766/1000</f>
        <v>540.3777603758809</v>
      </c>
      <c r="Q766" s="11"/>
      <c r="R766" s="10"/>
      <c r="S766" s="10"/>
    </row>
    <row r="767" spans="1:19" s="9" customFormat="1" ht="11.25" customHeight="1">
      <c r="A767" s="169"/>
      <c r="B767" s="32" t="s">
        <v>165</v>
      </c>
      <c r="C767" s="115">
        <v>4</v>
      </c>
      <c r="D767" s="115">
        <v>1929</v>
      </c>
      <c r="E767" s="116">
        <f>F767+G767+H767</f>
        <v>5.32</v>
      </c>
      <c r="F767" s="116">
        <v>0</v>
      </c>
      <c r="G767" s="116">
        <v>0</v>
      </c>
      <c r="H767" s="116">
        <v>5.32</v>
      </c>
      <c r="I767" s="117">
        <v>147.21</v>
      </c>
      <c r="J767" s="241">
        <v>5.32</v>
      </c>
      <c r="K767" s="117">
        <v>147.21</v>
      </c>
      <c r="L767" s="126">
        <f>J767/K767</f>
        <v>0.03613884926295768</v>
      </c>
      <c r="M767" s="119">
        <v>315</v>
      </c>
      <c r="N767" s="120">
        <f>L767*M767</f>
        <v>11.383737517831669</v>
      </c>
      <c r="O767" s="120">
        <f>L767*60*1000</f>
        <v>2168.330955777461</v>
      </c>
      <c r="P767" s="121">
        <f>O767*M767/1000</f>
        <v>683.0242510699002</v>
      </c>
      <c r="R767" s="10"/>
      <c r="S767" s="10"/>
    </row>
    <row r="768" spans="1:19" s="9" customFormat="1" ht="12.75" customHeight="1">
      <c r="A768" s="169"/>
      <c r="B768" s="32" t="s">
        <v>438</v>
      </c>
      <c r="C768" s="115">
        <v>4</v>
      </c>
      <c r="D768" s="115">
        <v>1947</v>
      </c>
      <c r="E768" s="53">
        <v>10.521</v>
      </c>
      <c r="F768" s="53">
        <v>0.51</v>
      </c>
      <c r="G768" s="53">
        <v>0.72</v>
      </c>
      <c r="H768" s="53">
        <v>9.291</v>
      </c>
      <c r="I768" s="54">
        <v>256.84</v>
      </c>
      <c r="J768" s="55">
        <v>8.1</v>
      </c>
      <c r="K768" s="54">
        <v>224.01</v>
      </c>
      <c r="L768" s="55">
        <f>J768/K768</f>
        <v>0.03615910004017678</v>
      </c>
      <c r="M768" s="56">
        <v>336.265</v>
      </c>
      <c r="N768" s="56">
        <f>L768*M768</f>
        <v>12.159039775010044</v>
      </c>
      <c r="O768" s="56">
        <f>L768*60*1000</f>
        <v>2169.546002410607</v>
      </c>
      <c r="P768" s="57">
        <f>O768*M768/1000</f>
        <v>729.5423865006027</v>
      </c>
      <c r="Q768" s="11"/>
      <c r="R768" s="10"/>
      <c r="S768" s="10"/>
    </row>
    <row r="769" spans="1:19" s="9" customFormat="1" ht="12.75" customHeight="1">
      <c r="A769" s="169"/>
      <c r="B769" s="195" t="s">
        <v>816</v>
      </c>
      <c r="C769" s="189">
        <v>20</v>
      </c>
      <c r="D769" s="189">
        <v>1984</v>
      </c>
      <c r="E769" s="190">
        <v>43.4</v>
      </c>
      <c r="F769" s="190">
        <v>1.58</v>
      </c>
      <c r="G769" s="190">
        <v>3.2</v>
      </c>
      <c r="H769" s="190">
        <v>38.6</v>
      </c>
      <c r="I769" s="253"/>
      <c r="J769" s="192">
        <v>38.6</v>
      </c>
      <c r="K769" s="191">
        <v>1067</v>
      </c>
      <c r="L769" s="192">
        <v>0.03617619493908154</v>
      </c>
      <c r="M769" s="193">
        <v>232.6</v>
      </c>
      <c r="N769" s="193">
        <v>8.414582942830366</v>
      </c>
      <c r="O769" s="193">
        <v>2170.571696344892</v>
      </c>
      <c r="P769" s="194">
        <v>504.8749765698219</v>
      </c>
      <c r="R769" s="10"/>
      <c r="S769" s="10"/>
    </row>
    <row r="770" spans="1:19" s="9" customFormat="1" ht="12.75" customHeight="1">
      <c r="A770" s="169"/>
      <c r="B770" s="32" t="s">
        <v>166</v>
      </c>
      <c r="C770" s="115">
        <v>7</v>
      </c>
      <c r="D770" s="115">
        <v>1942</v>
      </c>
      <c r="E770" s="116">
        <f>F770+G770+H770</f>
        <v>10.16</v>
      </c>
      <c r="F770" s="116">
        <v>0</v>
      </c>
      <c r="G770" s="116">
        <v>0</v>
      </c>
      <c r="H770" s="116">
        <v>10.16</v>
      </c>
      <c r="I770" s="117">
        <v>280.84</v>
      </c>
      <c r="J770" s="241">
        <v>10.16</v>
      </c>
      <c r="K770" s="117">
        <v>280.84</v>
      </c>
      <c r="L770" s="126">
        <f>J770/K770</f>
        <v>0.036177182737501784</v>
      </c>
      <c r="M770" s="119">
        <v>315</v>
      </c>
      <c r="N770" s="120">
        <f>L770*M770</f>
        <v>11.395812562313061</v>
      </c>
      <c r="O770" s="120">
        <f>L770*60*1000</f>
        <v>2170.630964250107</v>
      </c>
      <c r="P770" s="121">
        <f>O770*M770/1000</f>
        <v>683.7487537387836</v>
      </c>
      <c r="R770" s="10"/>
      <c r="S770" s="10"/>
    </row>
    <row r="771" spans="1:19" s="9" customFormat="1" ht="12.75" customHeight="1">
      <c r="A771" s="169"/>
      <c r="B771" s="260" t="s">
        <v>568</v>
      </c>
      <c r="C771" s="216">
        <v>7</v>
      </c>
      <c r="D771" s="216" t="s">
        <v>30</v>
      </c>
      <c r="E771" s="217">
        <v>13.245</v>
      </c>
      <c r="F771" s="217"/>
      <c r="G771" s="217"/>
      <c r="H771" s="217">
        <v>13.245</v>
      </c>
      <c r="I771" s="245"/>
      <c r="J771" s="244">
        <v>13.245</v>
      </c>
      <c r="K771" s="218">
        <v>366.1</v>
      </c>
      <c r="L771" s="250">
        <v>0.03617863971592461</v>
      </c>
      <c r="M771" s="261">
        <v>341.6</v>
      </c>
      <c r="N771" s="251">
        <v>12.358623326959847</v>
      </c>
      <c r="O771" s="251">
        <v>2170.7183829554765</v>
      </c>
      <c r="P771" s="252">
        <v>741.5173996175909</v>
      </c>
      <c r="R771" s="10"/>
      <c r="S771" s="10"/>
    </row>
    <row r="772" spans="1:19" s="9" customFormat="1" ht="12.75" customHeight="1">
      <c r="A772" s="169"/>
      <c r="B772" s="195" t="s">
        <v>817</v>
      </c>
      <c r="C772" s="189">
        <v>20</v>
      </c>
      <c r="D772" s="189">
        <v>1982</v>
      </c>
      <c r="E772" s="190">
        <v>41.8</v>
      </c>
      <c r="F772" s="190">
        <v>1.4</v>
      </c>
      <c r="G772" s="190">
        <v>3.2</v>
      </c>
      <c r="H772" s="190">
        <v>37.2</v>
      </c>
      <c r="I772" s="253"/>
      <c r="J772" s="192">
        <v>37.2</v>
      </c>
      <c r="K772" s="191">
        <v>1028</v>
      </c>
      <c r="L772" s="192">
        <v>0.03618677042801557</v>
      </c>
      <c r="M772" s="193">
        <v>232.6</v>
      </c>
      <c r="N772" s="193">
        <v>8.417042801556422</v>
      </c>
      <c r="O772" s="193">
        <v>2171.206225680934</v>
      </c>
      <c r="P772" s="194">
        <v>505.02256809338525</v>
      </c>
      <c r="R772" s="10"/>
      <c r="S772" s="10"/>
    </row>
    <row r="773" spans="1:19" s="9" customFormat="1" ht="12.75" customHeight="1">
      <c r="A773" s="169"/>
      <c r="B773" s="195" t="s">
        <v>703</v>
      </c>
      <c r="C773" s="189">
        <v>48</v>
      </c>
      <c r="D773" s="189" t="s">
        <v>30</v>
      </c>
      <c r="E773" s="190">
        <f>F773+G773+H773</f>
        <v>28.066</v>
      </c>
      <c r="F773" s="190">
        <v>0</v>
      </c>
      <c r="G773" s="190">
        <v>0</v>
      </c>
      <c r="H773" s="190">
        <v>28.066</v>
      </c>
      <c r="I773" s="191">
        <v>775.51</v>
      </c>
      <c r="J773" s="192">
        <v>28.066</v>
      </c>
      <c r="K773" s="191">
        <v>775.51</v>
      </c>
      <c r="L773" s="192">
        <f>J773/K773</f>
        <v>0.0361903779448363</v>
      </c>
      <c r="M773" s="193">
        <v>208.5</v>
      </c>
      <c r="N773" s="193">
        <f>L773*M773</f>
        <v>7.545693801498369</v>
      </c>
      <c r="O773" s="193">
        <f>L773*1000*60</f>
        <v>2171.422676690178</v>
      </c>
      <c r="P773" s="194">
        <f>N773*60</f>
        <v>452.7416280899021</v>
      </c>
      <c r="R773" s="23"/>
      <c r="S773" s="10"/>
    </row>
    <row r="774" spans="1:19" s="9" customFormat="1" ht="12.75" customHeight="1">
      <c r="A774" s="169"/>
      <c r="B774" s="195" t="s">
        <v>260</v>
      </c>
      <c r="C774" s="189">
        <v>8</v>
      </c>
      <c r="D774" s="189" t="s">
        <v>30</v>
      </c>
      <c r="E774" s="190">
        <f>F774+G774+H774</f>
        <v>11.411999999999999</v>
      </c>
      <c r="F774" s="190">
        <v>1.071</v>
      </c>
      <c r="G774" s="190">
        <v>0</v>
      </c>
      <c r="H774" s="190">
        <v>10.341</v>
      </c>
      <c r="I774" s="191">
        <v>285.09</v>
      </c>
      <c r="J774" s="192">
        <v>10.341</v>
      </c>
      <c r="K774" s="191">
        <v>285.09</v>
      </c>
      <c r="L774" s="192">
        <f>J774/K774</f>
        <v>0.03627275597179838</v>
      </c>
      <c r="M774" s="193">
        <v>208.5</v>
      </c>
      <c r="N774" s="193">
        <f>L774*M774</f>
        <v>7.5628696201199626</v>
      </c>
      <c r="O774" s="193">
        <f>L774*1000*60</f>
        <v>2176.365358307903</v>
      </c>
      <c r="P774" s="194">
        <f>N774*60</f>
        <v>453.7721772071977</v>
      </c>
      <c r="R774" s="10"/>
      <c r="S774" s="10"/>
    </row>
    <row r="775" spans="1:19" s="9" customFormat="1" ht="13.5" customHeight="1">
      <c r="A775" s="169"/>
      <c r="B775" s="195" t="s">
        <v>512</v>
      </c>
      <c r="C775" s="189">
        <v>12</v>
      </c>
      <c r="D775" s="189">
        <v>1960</v>
      </c>
      <c r="E775" s="190">
        <v>14.3</v>
      </c>
      <c r="F775" s="190">
        <v>0</v>
      </c>
      <c r="G775" s="190">
        <v>0</v>
      </c>
      <c r="H775" s="190">
        <v>14.333</v>
      </c>
      <c r="I775" s="191">
        <v>393.99</v>
      </c>
      <c r="J775" s="192">
        <v>14.3</v>
      </c>
      <c r="K775" s="191">
        <v>393.99</v>
      </c>
      <c r="L775" s="192">
        <v>0.03629533744511282</v>
      </c>
      <c r="M775" s="193">
        <v>216.8</v>
      </c>
      <c r="N775" s="193">
        <v>7.86882915810046</v>
      </c>
      <c r="O775" s="193">
        <v>2177.720246706769</v>
      </c>
      <c r="P775" s="194">
        <v>472.12974948602755</v>
      </c>
      <c r="Q775" s="11"/>
      <c r="R775" s="10"/>
      <c r="S775" s="10"/>
    </row>
    <row r="776" spans="1:19" s="9" customFormat="1" ht="12.75" customHeight="1">
      <c r="A776" s="169"/>
      <c r="B776" s="32" t="s">
        <v>469</v>
      </c>
      <c r="C776" s="115">
        <v>67</v>
      </c>
      <c r="D776" s="115">
        <v>1970</v>
      </c>
      <c r="E776" s="116">
        <f>F776+G776+H776</f>
        <v>109.69</v>
      </c>
      <c r="F776" s="116">
        <v>0</v>
      </c>
      <c r="G776" s="116">
        <v>0</v>
      </c>
      <c r="H776" s="116">
        <v>109.69</v>
      </c>
      <c r="I776" s="117">
        <v>3022.05</v>
      </c>
      <c r="J776" s="241">
        <v>109.69</v>
      </c>
      <c r="K776" s="117">
        <v>3022.05</v>
      </c>
      <c r="L776" s="126">
        <f>J776/K776</f>
        <v>0.036296553663903636</v>
      </c>
      <c r="M776" s="119">
        <v>315</v>
      </c>
      <c r="N776" s="120">
        <f>L776*M776</f>
        <v>11.433414404129644</v>
      </c>
      <c r="O776" s="120">
        <f>L776*60*1000</f>
        <v>2177.7932198342182</v>
      </c>
      <c r="P776" s="121">
        <f>O776*M776/1000</f>
        <v>686.0048642477788</v>
      </c>
      <c r="Q776" s="11"/>
      <c r="R776" s="10"/>
      <c r="S776" s="10"/>
    </row>
    <row r="777" spans="1:19" s="9" customFormat="1" ht="12.75" customHeight="1">
      <c r="A777" s="169"/>
      <c r="B777" s="32" t="s">
        <v>357</v>
      </c>
      <c r="C777" s="115">
        <v>11</v>
      </c>
      <c r="D777" s="115">
        <v>1974</v>
      </c>
      <c r="E777" s="116">
        <f>F777+G777+H777</f>
        <v>16.69</v>
      </c>
      <c r="F777" s="116">
        <v>0</v>
      </c>
      <c r="G777" s="116">
        <v>0</v>
      </c>
      <c r="H777" s="116">
        <v>16.69</v>
      </c>
      <c r="I777" s="117">
        <v>1073.96</v>
      </c>
      <c r="J777" s="241">
        <v>16.69</v>
      </c>
      <c r="K777" s="117">
        <v>458.56</v>
      </c>
      <c r="L777" s="126">
        <f>J777/K777</f>
        <v>0.03639654570830426</v>
      </c>
      <c r="M777" s="119">
        <v>315</v>
      </c>
      <c r="N777" s="120">
        <f>L777*M777</f>
        <v>11.464911898115842</v>
      </c>
      <c r="O777" s="120">
        <f>L777*60*1000</f>
        <v>2183.7927424982554</v>
      </c>
      <c r="P777" s="121">
        <f>O777*M777/1000</f>
        <v>687.8947138869504</v>
      </c>
      <c r="R777" s="10"/>
      <c r="S777" s="10"/>
    </row>
    <row r="778" spans="1:19" s="9" customFormat="1" ht="12.75">
      <c r="A778" s="169"/>
      <c r="B778" s="195" t="s">
        <v>611</v>
      </c>
      <c r="C778" s="189">
        <v>6</v>
      </c>
      <c r="D778" s="189">
        <v>1999</v>
      </c>
      <c r="E778" s="190">
        <v>14</v>
      </c>
      <c r="F778" s="190">
        <v>0.64359</v>
      </c>
      <c r="G778" s="190">
        <v>0.6</v>
      </c>
      <c r="H778" s="190">
        <f>E778-F778-G778</f>
        <v>12.75641</v>
      </c>
      <c r="I778" s="191">
        <v>350.41</v>
      </c>
      <c r="J778" s="192">
        <f>H778</f>
        <v>12.75641</v>
      </c>
      <c r="K778" s="191">
        <f>I778</f>
        <v>350.41</v>
      </c>
      <c r="L778" s="192">
        <f>J778/K778</f>
        <v>0.03640424074655404</v>
      </c>
      <c r="M778" s="193">
        <v>278.39</v>
      </c>
      <c r="N778" s="193">
        <f>L778*M778</f>
        <v>10.134576581433178</v>
      </c>
      <c r="O778" s="193">
        <f>L778*60*1000</f>
        <v>2184.2544447932423</v>
      </c>
      <c r="P778" s="194">
        <f>O778*M778/1000</f>
        <v>608.0745948859907</v>
      </c>
      <c r="R778" s="10"/>
      <c r="S778" s="10"/>
    </row>
    <row r="779" spans="1:19" s="9" customFormat="1" ht="12.75">
      <c r="A779" s="169"/>
      <c r="B779" s="260" t="s">
        <v>571</v>
      </c>
      <c r="C779" s="216">
        <v>8</v>
      </c>
      <c r="D779" s="216" t="s">
        <v>30</v>
      </c>
      <c r="E779" s="217">
        <v>11.28</v>
      </c>
      <c r="F779" s="217">
        <v>0.408</v>
      </c>
      <c r="G779" s="217">
        <v>1.2</v>
      </c>
      <c r="H779" s="217">
        <v>9.672</v>
      </c>
      <c r="I779" s="245"/>
      <c r="J779" s="244">
        <v>9.672</v>
      </c>
      <c r="K779" s="218">
        <v>265.25</v>
      </c>
      <c r="L779" s="250">
        <v>0.03646371347785109</v>
      </c>
      <c r="M779" s="261">
        <v>341.6</v>
      </c>
      <c r="N779" s="251">
        <v>12.456004524033933</v>
      </c>
      <c r="O779" s="251">
        <v>2187.8228086710656</v>
      </c>
      <c r="P779" s="252">
        <v>747.360271442036</v>
      </c>
      <c r="Q779" s="11"/>
      <c r="R779" s="10"/>
      <c r="S779" s="10"/>
    </row>
    <row r="780" spans="1:19" s="9" customFormat="1" ht="12.75">
      <c r="A780" s="169"/>
      <c r="B780" s="195" t="s">
        <v>925</v>
      </c>
      <c r="C780" s="189">
        <v>5</v>
      </c>
      <c r="D780" s="189">
        <v>1984</v>
      </c>
      <c r="E780" s="190">
        <v>6.842</v>
      </c>
      <c r="F780" s="190">
        <v>0.169</v>
      </c>
      <c r="G780" s="190">
        <v>0.08</v>
      </c>
      <c r="H780" s="190">
        <v>6.593</v>
      </c>
      <c r="I780" s="190">
        <v>180.46</v>
      </c>
      <c r="J780" s="192">
        <v>6.593</v>
      </c>
      <c r="K780" s="191">
        <v>180.46</v>
      </c>
      <c r="L780" s="192">
        <v>0.03653441205807381</v>
      </c>
      <c r="M780" s="190">
        <v>288.741</v>
      </c>
      <c r="N780" s="193">
        <v>10.54898267206029</v>
      </c>
      <c r="O780" s="193">
        <v>2192.0647234844287</v>
      </c>
      <c r="P780" s="194">
        <v>632.9389603236175</v>
      </c>
      <c r="Q780" s="11"/>
      <c r="R780" s="10"/>
      <c r="S780" s="10"/>
    </row>
    <row r="781" spans="1:19" s="9" customFormat="1" ht="12.75">
      <c r="A781" s="169"/>
      <c r="B781" s="195" t="s">
        <v>771</v>
      </c>
      <c r="C781" s="189">
        <v>8</v>
      </c>
      <c r="D781" s="189">
        <v>1960</v>
      </c>
      <c r="E781" s="190">
        <v>15.2</v>
      </c>
      <c r="F781" s="190">
        <v>0.807</v>
      </c>
      <c r="G781" s="190">
        <v>1.28</v>
      </c>
      <c r="H781" s="190">
        <v>13.113</v>
      </c>
      <c r="I781" s="191">
        <v>358.27</v>
      </c>
      <c r="J781" s="192">
        <v>13.1</v>
      </c>
      <c r="K781" s="191">
        <v>358.27</v>
      </c>
      <c r="L781" s="192">
        <v>0.03656460211572278</v>
      </c>
      <c r="M781" s="193">
        <v>216.8</v>
      </c>
      <c r="N781" s="193">
        <v>7.927205738688699</v>
      </c>
      <c r="O781" s="193">
        <v>2193.8761269433667</v>
      </c>
      <c r="P781" s="194">
        <v>475.6323443213219</v>
      </c>
      <c r="R781" s="10"/>
      <c r="S781" s="10"/>
    </row>
    <row r="782" spans="1:19" s="9" customFormat="1" ht="12.75">
      <c r="A782" s="169"/>
      <c r="B782" s="32" t="s">
        <v>483</v>
      </c>
      <c r="C782" s="115">
        <v>11</v>
      </c>
      <c r="D782" s="115">
        <v>1966</v>
      </c>
      <c r="E782" s="116">
        <v>14.705</v>
      </c>
      <c r="F782" s="217">
        <v>1.375164</v>
      </c>
      <c r="G782" s="217" t="s">
        <v>222</v>
      </c>
      <c r="H782" s="116">
        <v>13.329836</v>
      </c>
      <c r="I782" s="117">
        <v>537.21</v>
      </c>
      <c r="J782" s="244">
        <v>12.45</v>
      </c>
      <c r="K782" s="117">
        <v>340.38</v>
      </c>
      <c r="L782" s="126">
        <f>J782/K782</f>
        <v>0.03657676714260532</v>
      </c>
      <c r="M782" s="261">
        <v>326.019</v>
      </c>
      <c r="N782" s="120">
        <f>L782*M782</f>
        <v>11.924721047065043</v>
      </c>
      <c r="O782" s="251">
        <f>L782*60*1000</f>
        <v>2194.6060285563194</v>
      </c>
      <c r="P782" s="121">
        <f>O782*M782/1000</f>
        <v>715.4832628239028</v>
      </c>
      <c r="R782" s="10"/>
      <c r="S782" s="10"/>
    </row>
    <row r="783" spans="1:19" s="9" customFormat="1" ht="12.75">
      <c r="A783" s="169"/>
      <c r="B783" s="32" t="s">
        <v>149</v>
      </c>
      <c r="C783" s="115">
        <v>4</v>
      </c>
      <c r="D783" s="115">
        <v>1850</v>
      </c>
      <c r="E783" s="116">
        <v>7.741</v>
      </c>
      <c r="F783" s="116">
        <v>0.102</v>
      </c>
      <c r="G783" s="116">
        <v>0.64</v>
      </c>
      <c r="H783" s="116">
        <v>6.999</v>
      </c>
      <c r="I783" s="117">
        <v>190.95</v>
      </c>
      <c r="J783" s="241">
        <v>5.678738</v>
      </c>
      <c r="K783" s="117">
        <v>154.93</v>
      </c>
      <c r="L783" s="118">
        <v>0.036653</v>
      </c>
      <c r="M783" s="119">
        <v>275.7</v>
      </c>
      <c r="N783" s="120">
        <f>L783*M783*1.09</f>
        <v>11.014702989</v>
      </c>
      <c r="O783" s="120">
        <f>L783*60*1000</f>
        <v>2199.18</v>
      </c>
      <c r="P783" s="121">
        <f>M783*O783/1000</f>
        <v>606.3139259999999</v>
      </c>
      <c r="R783" s="10"/>
      <c r="S783" s="10"/>
    </row>
    <row r="784" spans="1:19" s="9" customFormat="1" ht="12.75">
      <c r="A784" s="169"/>
      <c r="B784" s="32" t="s">
        <v>169</v>
      </c>
      <c r="C784" s="115">
        <v>8</v>
      </c>
      <c r="D784" s="115">
        <v>1959</v>
      </c>
      <c r="E784" s="116">
        <f>F784+G784+H784</f>
        <v>14.71</v>
      </c>
      <c r="F784" s="116">
        <v>0</v>
      </c>
      <c r="G784" s="116">
        <v>0</v>
      </c>
      <c r="H784" s="116">
        <v>14.71</v>
      </c>
      <c r="I784" s="117">
        <v>441.56</v>
      </c>
      <c r="J784" s="241">
        <v>14.71</v>
      </c>
      <c r="K784" s="117">
        <v>400.91</v>
      </c>
      <c r="L784" s="126">
        <f>J784/K784</f>
        <v>0.03669152677658327</v>
      </c>
      <c r="M784" s="119">
        <v>315</v>
      </c>
      <c r="N784" s="120">
        <f>L784*M784</f>
        <v>11.55783093462373</v>
      </c>
      <c r="O784" s="120">
        <f>L784*60*1000</f>
        <v>2201.4916065949965</v>
      </c>
      <c r="P784" s="121">
        <f>O784*M784/1000</f>
        <v>693.4698560774239</v>
      </c>
      <c r="R784" s="10"/>
      <c r="S784" s="10"/>
    </row>
    <row r="785" spans="1:19" s="9" customFormat="1" ht="12.75">
      <c r="A785" s="169"/>
      <c r="B785" s="195" t="s">
        <v>926</v>
      </c>
      <c r="C785" s="189">
        <v>6</v>
      </c>
      <c r="D785" s="189">
        <v>1929</v>
      </c>
      <c r="E785" s="190">
        <v>8.7</v>
      </c>
      <c r="F785" s="190">
        <v>0.051</v>
      </c>
      <c r="G785" s="190">
        <v>0.064</v>
      </c>
      <c r="H785" s="190">
        <v>8.585</v>
      </c>
      <c r="I785" s="190">
        <v>233.78</v>
      </c>
      <c r="J785" s="192">
        <v>3.162</v>
      </c>
      <c r="K785" s="191">
        <v>86.11</v>
      </c>
      <c r="L785" s="192">
        <v>0.036720473812565324</v>
      </c>
      <c r="M785" s="190">
        <v>288.741</v>
      </c>
      <c r="N785" s="193">
        <v>10.602706329113923</v>
      </c>
      <c r="O785" s="193">
        <v>2203.2284287539196</v>
      </c>
      <c r="P785" s="194">
        <v>636.1623797468354</v>
      </c>
      <c r="R785" s="10"/>
      <c r="S785" s="10"/>
    </row>
    <row r="786" spans="1:16" s="9" customFormat="1" ht="12.75" customHeight="1">
      <c r="A786" s="169"/>
      <c r="B786" s="32" t="s">
        <v>651</v>
      </c>
      <c r="C786" s="115">
        <v>3</v>
      </c>
      <c r="D786" s="115">
        <v>1935</v>
      </c>
      <c r="E786" s="116">
        <v>12.6908</v>
      </c>
      <c r="F786" s="116">
        <v>0.561</v>
      </c>
      <c r="G786" s="116">
        <v>0.32</v>
      </c>
      <c r="H786" s="116">
        <v>11.8098</v>
      </c>
      <c r="I786" s="117">
        <v>321.48</v>
      </c>
      <c r="J786" s="241">
        <v>11.8098</v>
      </c>
      <c r="K786" s="117">
        <v>321.48</v>
      </c>
      <c r="L786" s="118">
        <v>0.036735</v>
      </c>
      <c r="M786" s="119">
        <v>275.7</v>
      </c>
      <c r="N786" s="120">
        <f>L786*M786*1.09</f>
        <v>11.039345055</v>
      </c>
      <c r="O786" s="120">
        <f>L786*60*1000</f>
        <v>2204.1</v>
      </c>
      <c r="P786" s="121">
        <f>M786*O786/1000</f>
        <v>607.67037</v>
      </c>
    </row>
    <row r="787" spans="1:19" s="9" customFormat="1" ht="12.75" customHeight="1">
      <c r="A787" s="169"/>
      <c r="B787" s="32" t="s">
        <v>348</v>
      </c>
      <c r="C787" s="115">
        <v>13</v>
      </c>
      <c r="D787" s="115">
        <v>1961</v>
      </c>
      <c r="E787" s="116">
        <v>21.848</v>
      </c>
      <c r="F787" s="116">
        <v>1.02</v>
      </c>
      <c r="G787" s="116">
        <v>1.92</v>
      </c>
      <c r="H787" s="116">
        <v>18.908</v>
      </c>
      <c r="I787" s="117">
        <v>513.65</v>
      </c>
      <c r="J787" s="241">
        <v>18.908</v>
      </c>
      <c r="K787" s="117">
        <v>513.65</v>
      </c>
      <c r="L787" s="118">
        <v>0.036811</v>
      </c>
      <c r="M787" s="119">
        <v>275.7</v>
      </c>
      <c r="N787" s="120">
        <f>L787*M787*1.09</f>
        <v>11.062184043000002</v>
      </c>
      <c r="O787" s="120">
        <f>L787*60*1000</f>
        <v>2208.66</v>
      </c>
      <c r="P787" s="121">
        <f>M787*O787/1000</f>
        <v>608.927562</v>
      </c>
      <c r="Q787" s="11"/>
      <c r="R787" s="10"/>
      <c r="S787" s="10"/>
    </row>
    <row r="788" spans="1:19" s="9" customFormat="1" ht="12.75">
      <c r="A788" s="169"/>
      <c r="B788" s="32" t="s">
        <v>451</v>
      </c>
      <c r="C788" s="115">
        <v>8</v>
      </c>
      <c r="D788" s="115">
        <v>1968</v>
      </c>
      <c r="E788" s="116">
        <v>15.325</v>
      </c>
      <c r="F788" s="116">
        <v>0.714</v>
      </c>
      <c r="G788" s="116">
        <v>0.07</v>
      </c>
      <c r="H788" s="116">
        <v>14.541</v>
      </c>
      <c r="I788" s="117">
        <v>394.35</v>
      </c>
      <c r="J788" s="241">
        <v>14.541</v>
      </c>
      <c r="K788" s="117">
        <v>394.35</v>
      </c>
      <c r="L788" s="118">
        <v>0.036873</v>
      </c>
      <c r="M788" s="119">
        <v>275.7</v>
      </c>
      <c r="N788" s="120">
        <f>L788*M788*1.09</f>
        <v>11.080815849</v>
      </c>
      <c r="O788" s="120">
        <f>L788*60*1000</f>
        <v>2212.38</v>
      </c>
      <c r="P788" s="121">
        <f>M788*O788/1000</f>
        <v>609.953166</v>
      </c>
      <c r="R788" s="10"/>
      <c r="S788" s="10"/>
    </row>
    <row r="789" spans="1:19" s="9" customFormat="1" ht="12.75">
      <c r="A789" s="169"/>
      <c r="B789" s="27" t="s">
        <v>858</v>
      </c>
      <c r="C789" s="52">
        <v>8</v>
      </c>
      <c r="D789" s="52">
        <v>1968</v>
      </c>
      <c r="E789" s="53">
        <v>16.16</v>
      </c>
      <c r="F789" s="53">
        <v>0.459</v>
      </c>
      <c r="G789" s="53">
        <v>1.28</v>
      </c>
      <c r="H789" s="53">
        <v>14.42</v>
      </c>
      <c r="I789" s="54">
        <v>390.08</v>
      </c>
      <c r="J789" s="55">
        <v>14.42</v>
      </c>
      <c r="K789" s="54">
        <v>390.08</v>
      </c>
      <c r="L789" s="55">
        <v>0.036966776045939294</v>
      </c>
      <c r="M789" s="56">
        <v>236.31</v>
      </c>
      <c r="N789" s="56">
        <v>8.735618847415914</v>
      </c>
      <c r="O789" s="56">
        <v>2218.0065627563577</v>
      </c>
      <c r="P789" s="57">
        <v>524.1371308449549</v>
      </c>
      <c r="R789" s="10"/>
      <c r="S789" s="10"/>
    </row>
    <row r="790" spans="1:19" s="9" customFormat="1" ht="12.75">
      <c r="A790" s="169"/>
      <c r="B790" s="32" t="s">
        <v>574</v>
      </c>
      <c r="C790" s="115">
        <v>3</v>
      </c>
      <c r="D790" s="115" t="s">
        <v>30</v>
      </c>
      <c r="E790" s="116">
        <v>5.154</v>
      </c>
      <c r="F790" s="116"/>
      <c r="G790" s="116"/>
      <c r="H790" s="116">
        <v>5.154</v>
      </c>
      <c r="I790" s="164"/>
      <c r="J790" s="241">
        <v>5.154</v>
      </c>
      <c r="K790" s="117">
        <v>139.3</v>
      </c>
      <c r="L790" s="126">
        <v>0.036999282124910264</v>
      </c>
      <c r="M790" s="119">
        <v>341.6</v>
      </c>
      <c r="N790" s="120">
        <v>12.638954773869347</v>
      </c>
      <c r="O790" s="120">
        <v>2219.956927494616</v>
      </c>
      <c r="P790" s="121">
        <v>758.3372864321609</v>
      </c>
      <c r="Q790" s="11"/>
      <c r="R790" s="10"/>
      <c r="S790" s="10"/>
    </row>
    <row r="791" spans="1:19" s="9" customFormat="1" ht="12.75">
      <c r="A791" s="169"/>
      <c r="B791" s="27" t="s">
        <v>631</v>
      </c>
      <c r="C791" s="52">
        <v>12</v>
      </c>
      <c r="D791" s="52">
        <v>1964</v>
      </c>
      <c r="E791" s="53">
        <v>19.659</v>
      </c>
      <c r="F791" s="53"/>
      <c r="G791" s="53"/>
      <c r="H791" s="53">
        <v>19.659</v>
      </c>
      <c r="I791" s="54">
        <v>529.39</v>
      </c>
      <c r="J791" s="53">
        <v>19.659</v>
      </c>
      <c r="K791" s="54">
        <v>529.39</v>
      </c>
      <c r="L791" s="55">
        <f>J791/K791</f>
        <v>0.03713519333572602</v>
      </c>
      <c r="M791" s="56">
        <v>257.241</v>
      </c>
      <c r="N791" s="56">
        <f>L791*M791</f>
        <v>9.552694268875497</v>
      </c>
      <c r="O791" s="56">
        <f>L791*60*1000</f>
        <v>2228.111600143561</v>
      </c>
      <c r="P791" s="57">
        <f>O791*M791/1000</f>
        <v>573.1616561325299</v>
      </c>
      <c r="Q791" s="11"/>
      <c r="R791" s="10"/>
      <c r="S791" s="10"/>
    </row>
    <row r="792" spans="1:19" s="9" customFormat="1" ht="12.75">
      <c r="A792" s="169"/>
      <c r="B792" s="32" t="s">
        <v>374</v>
      </c>
      <c r="C792" s="115">
        <v>12</v>
      </c>
      <c r="D792" s="115">
        <v>1974</v>
      </c>
      <c r="E792" s="116">
        <v>20.565</v>
      </c>
      <c r="F792" s="217">
        <v>0.663</v>
      </c>
      <c r="G792" s="217" t="s">
        <v>222</v>
      </c>
      <c r="H792" s="116">
        <v>19.902</v>
      </c>
      <c r="I792" s="117">
        <v>534.97</v>
      </c>
      <c r="J792" s="244">
        <v>19.9</v>
      </c>
      <c r="K792" s="117">
        <v>534.97</v>
      </c>
      <c r="L792" s="126">
        <f>J792/K792</f>
        <v>0.03719834757089182</v>
      </c>
      <c r="M792" s="261">
        <v>326.019</v>
      </c>
      <c r="N792" s="120">
        <f>L792*M792</f>
        <v>12.12736807671458</v>
      </c>
      <c r="O792" s="251">
        <f>L792*60*1000</f>
        <v>2231.9008542535094</v>
      </c>
      <c r="P792" s="121">
        <f>O792*M792/1000</f>
        <v>727.6420846028748</v>
      </c>
      <c r="R792" s="10"/>
      <c r="S792" s="10"/>
    </row>
    <row r="793" spans="1:19" s="9" customFormat="1" ht="12.75">
      <c r="A793" s="169"/>
      <c r="B793" s="27" t="s">
        <v>292</v>
      </c>
      <c r="C793" s="52">
        <v>8</v>
      </c>
      <c r="D793" s="52">
        <v>1976</v>
      </c>
      <c r="E793" s="53">
        <v>15.1</v>
      </c>
      <c r="F793" s="53"/>
      <c r="G793" s="53"/>
      <c r="H793" s="53">
        <v>15.1</v>
      </c>
      <c r="I793" s="54">
        <v>404.24</v>
      </c>
      <c r="J793" s="53">
        <v>15.1</v>
      </c>
      <c r="K793" s="54">
        <v>404.24</v>
      </c>
      <c r="L793" s="55">
        <v>0.037354047100732236</v>
      </c>
      <c r="M793" s="53">
        <v>238.165</v>
      </c>
      <c r="N793" s="56">
        <v>8.896426627745893</v>
      </c>
      <c r="O793" s="56">
        <v>2241.242826043934</v>
      </c>
      <c r="P793" s="57">
        <v>533.7855976647536</v>
      </c>
      <c r="R793" s="10"/>
      <c r="S793" s="10"/>
    </row>
    <row r="794" spans="1:19" s="9" customFormat="1" ht="12.75">
      <c r="A794" s="169"/>
      <c r="B794" s="195" t="s">
        <v>818</v>
      </c>
      <c r="C794" s="189">
        <v>20</v>
      </c>
      <c r="D794" s="189">
        <v>1982</v>
      </c>
      <c r="E794" s="190">
        <v>43.7</v>
      </c>
      <c r="F794" s="190">
        <v>1.1</v>
      </c>
      <c r="G794" s="190">
        <v>3.2</v>
      </c>
      <c r="H794" s="190">
        <v>39.3</v>
      </c>
      <c r="I794" s="253"/>
      <c r="J794" s="192">
        <v>39.3</v>
      </c>
      <c r="K794" s="191">
        <v>1052</v>
      </c>
      <c r="L794" s="192">
        <v>0.0373574144486692</v>
      </c>
      <c r="M794" s="193">
        <v>232.6</v>
      </c>
      <c r="N794" s="193">
        <v>8.689334600760455</v>
      </c>
      <c r="O794" s="193">
        <v>2241.4448669201515</v>
      </c>
      <c r="P794" s="194">
        <v>521.3600760456272</v>
      </c>
      <c r="R794" s="10"/>
      <c r="S794" s="10"/>
    </row>
    <row r="795" spans="1:19" s="9" customFormat="1" ht="12.75">
      <c r="A795" s="169"/>
      <c r="B795" s="195" t="s">
        <v>612</v>
      </c>
      <c r="C795" s="189">
        <v>12</v>
      </c>
      <c r="D795" s="189">
        <v>1961</v>
      </c>
      <c r="E795" s="190">
        <v>21.6295</v>
      </c>
      <c r="F795" s="190">
        <v>1.45595</v>
      </c>
      <c r="G795" s="190">
        <v>0.12</v>
      </c>
      <c r="H795" s="190">
        <f>E795-F795-G795</f>
        <v>20.053549999999998</v>
      </c>
      <c r="I795" s="191">
        <v>536.65</v>
      </c>
      <c r="J795" s="192">
        <f>H795</f>
        <v>20.053549999999998</v>
      </c>
      <c r="K795" s="191">
        <f>I795</f>
        <v>536.65</v>
      </c>
      <c r="L795" s="192">
        <f>J795/K795</f>
        <v>0.037368023851672406</v>
      </c>
      <c r="M795" s="193">
        <v>278.39</v>
      </c>
      <c r="N795" s="193">
        <f>L795*M795</f>
        <v>10.40288416006708</v>
      </c>
      <c r="O795" s="193">
        <f>L795*60*1000</f>
        <v>2242.0814311003446</v>
      </c>
      <c r="P795" s="194">
        <f>O795*M795/1000</f>
        <v>624.1730496040249</v>
      </c>
      <c r="R795" s="10"/>
      <c r="S795" s="10"/>
    </row>
    <row r="796" spans="1:19" s="9" customFormat="1" ht="12.75">
      <c r="A796" s="169"/>
      <c r="B796" s="195" t="s">
        <v>927</v>
      </c>
      <c r="C796" s="189">
        <v>8</v>
      </c>
      <c r="D796" s="189">
        <v>1936</v>
      </c>
      <c r="E796" s="190">
        <v>7.765</v>
      </c>
      <c r="F796" s="190">
        <v>0.244</v>
      </c>
      <c r="G796" s="190">
        <v>0.272</v>
      </c>
      <c r="H796" s="190">
        <v>7.249</v>
      </c>
      <c r="I796" s="190">
        <v>192.55</v>
      </c>
      <c r="J796" s="192">
        <v>7.249</v>
      </c>
      <c r="K796" s="191">
        <v>192.55</v>
      </c>
      <c r="L796" s="192">
        <v>0.03764736432095559</v>
      </c>
      <c r="M796" s="190">
        <v>288.741</v>
      </c>
      <c r="N796" s="193">
        <v>10.870337621397038</v>
      </c>
      <c r="O796" s="193">
        <v>2258.8418592573353</v>
      </c>
      <c r="P796" s="194">
        <v>652.2202572838222</v>
      </c>
      <c r="R796" s="10"/>
      <c r="S796" s="10"/>
    </row>
    <row r="797" spans="1:19" s="9" customFormat="1" ht="12.75" customHeight="1">
      <c r="A797" s="169"/>
      <c r="B797" s="27" t="s">
        <v>58</v>
      </c>
      <c r="C797" s="52">
        <v>13</v>
      </c>
      <c r="D797" s="52">
        <v>1961</v>
      </c>
      <c r="E797" s="53">
        <v>23.487</v>
      </c>
      <c r="F797" s="53">
        <v>1.079075</v>
      </c>
      <c r="G797" s="53">
        <v>0.13</v>
      </c>
      <c r="H797" s="53">
        <v>22.277925</v>
      </c>
      <c r="I797" s="54">
        <v>591.36</v>
      </c>
      <c r="J797" s="55">
        <v>18.701311</v>
      </c>
      <c r="K797" s="54">
        <v>496.42</v>
      </c>
      <c r="L797" s="55">
        <f>J797/K797</f>
        <v>0.03767235606945731</v>
      </c>
      <c r="M797" s="52">
        <v>297.67900000000003</v>
      </c>
      <c r="N797" s="56">
        <f>L797*M797</f>
        <v>11.214269282399984</v>
      </c>
      <c r="O797" s="56">
        <f>L797*60*1000</f>
        <v>2260.3413641674388</v>
      </c>
      <c r="P797" s="57">
        <f>O797*M797/1000</f>
        <v>672.8561569439992</v>
      </c>
      <c r="R797" s="10"/>
      <c r="S797" s="10"/>
    </row>
    <row r="798" spans="1:19" s="9" customFormat="1" ht="12.75">
      <c r="A798" s="169"/>
      <c r="B798" s="32" t="s">
        <v>372</v>
      </c>
      <c r="C798" s="115">
        <v>12</v>
      </c>
      <c r="D798" s="115">
        <v>1967</v>
      </c>
      <c r="E798" s="116">
        <v>14.973</v>
      </c>
      <c r="F798" s="217" t="s">
        <v>222</v>
      </c>
      <c r="G798" s="217" t="s">
        <v>222</v>
      </c>
      <c r="H798" s="116">
        <v>14.973</v>
      </c>
      <c r="I798" s="117">
        <v>396.94</v>
      </c>
      <c r="J798" s="244">
        <v>14.97</v>
      </c>
      <c r="K798" s="117">
        <v>396.94</v>
      </c>
      <c r="L798" s="126">
        <f>J798/K798</f>
        <v>0.03771350833879176</v>
      </c>
      <c r="M798" s="261">
        <v>326.019</v>
      </c>
      <c r="N798" s="120">
        <f>L798*M798</f>
        <v>12.295320275104551</v>
      </c>
      <c r="O798" s="251">
        <f>L798*60*1000</f>
        <v>2262.8105003275055</v>
      </c>
      <c r="P798" s="121">
        <f>O798*M798/1000</f>
        <v>737.719216506273</v>
      </c>
      <c r="R798" s="10"/>
      <c r="S798" s="10"/>
    </row>
    <row r="799" spans="1:19" s="9" customFormat="1" ht="12.75" customHeight="1">
      <c r="A799" s="169"/>
      <c r="B799" s="32" t="s">
        <v>237</v>
      </c>
      <c r="C799" s="115">
        <v>8</v>
      </c>
      <c r="D799" s="115">
        <v>1940</v>
      </c>
      <c r="E799" s="116">
        <v>11.7603</v>
      </c>
      <c r="F799" s="217" t="s">
        <v>222</v>
      </c>
      <c r="G799" s="217" t="s">
        <v>222</v>
      </c>
      <c r="H799" s="116">
        <v>11.7603</v>
      </c>
      <c r="I799" s="117">
        <v>310.83</v>
      </c>
      <c r="J799" s="244">
        <v>11.76</v>
      </c>
      <c r="K799" s="117">
        <v>310.83</v>
      </c>
      <c r="L799" s="126">
        <f>J799/K799</f>
        <v>0.03783418588939292</v>
      </c>
      <c r="M799" s="261">
        <v>326.019</v>
      </c>
      <c r="N799" s="120">
        <f>L799*M799</f>
        <v>12.334663449473991</v>
      </c>
      <c r="O799" s="251">
        <f>L799*60*1000</f>
        <v>2270.0511533635754</v>
      </c>
      <c r="P799" s="121">
        <f>O799*M799/1000</f>
        <v>740.0798069684395</v>
      </c>
      <c r="Q799" s="11"/>
      <c r="R799" s="10"/>
      <c r="S799" s="10"/>
    </row>
    <row r="800" spans="1:19" s="9" customFormat="1" ht="12.75">
      <c r="A800" s="169"/>
      <c r="B800" s="195" t="s">
        <v>256</v>
      </c>
      <c r="C800" s="189">
        <v>5</v>
      </c>
      <c r="D800" s="189" t="s">
        <v>30</v>
      </c>
      <c r="E800" s="190">
        <f>F800+G800+H800</f>
        <v>8.399799999999999</v>
      </c>
      <c r="F800" s="190">
        <v>0.301</v>
      </c>
      <c r="G800" s="190">
        <v>0.8</v>
      </c>
      <c r="H800" s="190">
        <v>7.2988</v>
      </c>
      <c r="I800" s="191">
        <v>192.6</v>
      </c>
      <c r="J800" s="192">
        <v>7.2988</v>
      </c>
      <c r="K800" s="191">
        <v>192.6</v>
      </c>
      <c r="L800" s="192">
        <f>J800/K800</f>
        <v>0.03789615784008307</v>
      </c>
      <c r="M800" s="193">
        <v>208.5</v>
      </c>
      <c r="N800" s="193">
        <f>L800*M800</f>
        <v>7.901348909657321</v>
      </c>
      <c r="O800" s="193">
        <f>L800*1000*60</f>
        <v>2273.769470404984</v>
      </c>
      <c r="P800" s="194">
        <f>N800*60</f>
        <v>474.08093457943926</v>
      </c>
      <c r="Q800" s="11"/>
      <c r="R800" s="10"/>
      <c r="S800" s="10"/>
    </row>
    <row r="801" spans="1:19" s="9" customFormat="1" ht="12.75" customHeight="1">
      <c r="A801" s="169"/>
      <c r="B801" s="32" t="s">
        <v>440</v>
      </c>
      <c r="C801" s="115">
        <v>12</v>
      </c>
      <c r="D801" s="115">
        <v>1962</v>
      </c>
      <c r="E801" s="53">
        <v>25.402</v>
      </c>
      <c r="F801" s="53">
        <v>0.255</v>
      </c>
      <c r="G801" s="53">
        <v>0.14</v>
      </c>
      <c r="H801" s="53">
        <v>25.007</v>
      </c>
      <c r="I801" s="54">
        <v>864.16</v>
      </c>
      <c r="J801" s="55">
        <v>20.72</v>
      </c>
      <c r="K801" s="54">
        <v>544.13</v>
      </c>
      <c r="L801" s="55">
        <f>J801/K801</f>
        <v>0.03807913550070755</v>
      </c>
      <c r="M801" s="56">
        <v>336.265</v>
      </c>
      <c r="N801" s="56">
        <f>L801*M801</f>
        <v>12.804680499145425</v>
      </c>
      <c r="O801" s="56">
        <f>L801*60*1000</f>
        <v>2284.7481300424533</v>
      </c>
      <c r="P801" s="57">
        <f>O801*M801/1000</f>
        <v>768.2808299487256</v>
      </c>
      <c r="R801" s="10"/>
      <c r="S801" s="10"/>
    </row>
    <row r="802" spans="1:19" s="9" customFormat="1" ht="12.75" customHeight="1">
      <c r="A802" s="169"/>
      <c r="B802" s="27" t="s">
        <v>206</v>
      </c>
      <c r="C802" s="52">
        <v>5</v>
      </c>
      <c r="D802" s="52">
        <v>1961</v>
      </c>
      <c r="E802" s="53">
        <f>SUM(F802:H802)</f>
        <v>7.0988</v>
      </c>
      <c r="F802" s="53"/>
      <c r="G802" s="53"/>
      <c r="H802" s="53">
        <v>7.0988</v>
      </c>
      <c r="I802" s="54">
        <v>186.3</v>
      </c>
      <c r="J802" s="53">
        <v>7.0988</v>
      </c>
      <c r="K802" s="54">
        <v>186.3</v>
      </c>
      <c r="L802" s="55">
        <f>J802/K802</f>
        <v>0.03810413311862587</v>
      </c>
      <c r="M802" s="56">
        <v>309.233</v>
      </c>
      <c r="N802" s="56">
        <f>L802*M802</f>
        <v>11.783055396672035</v>
      </c>
      <c r="O802" s="56">
        <f>L802*60*1000</f>
        <v>2286.2479871175524</v>
      </c>
      <c r="P802" s="57">
        <f>O802*M802/1000</f>
        <v>706.9833238003222</v>
      </c>
      <c r="Q802" s="11"/>
      <c r="R802" s="10"/>
      <c r="S802" s="10"/>
    </row>
    <row r="803" spans="1:19" s="9" customFormat="1" ht="12.75" customHeight="1">
      <c r="A803" s="169"/>
      <c r="B803" s="195" t="s">
        <v>541</v>
      </c>
      <c r="C803" s="189">
        <v>8</v>
      </c>
      <c r="D803" s="189">
        <v>1981</v>
      </c>
      <c r="E803" s="190">
        <v>17.673</v>
      </c>
      <c r="F803" s="190">
        <v>0.612</v>
      </c>
      <c r="G803" s="190">
        <v>1.385</v>
      </c>
      <c r="H803" s="190">
        <v>15.675431</v>
      </c>
      <c r="I803" s="191">
        <v>411.28</v>
      </c>
      <c r="J803" s="192">
        <v>15.675431</v>
      </c>
      <c r="K803" s="191">
        <v>411.28</v>
      </c>
      <c r="L803" s="192">
        <v>0.03811376920832523</v>
      </c>
      <c r="M803" s="193">
        <v>236.31</v>
      </c>
      <c r="N803" s="193">
        <v>9.006664801619335</v>
      </c>
      <c r="O803" s="193">
        <v>2286.826152499514</v>
      </c>
      <c r="P803" s="194">
        <v>540.3998880971601</v>
      </c>
      <c r="Q803" s="11"/>
      <c r="R803" s="10"/>
      <c r="S803" s="10"/>
    </row>
    <row r="804" spans="1:26" s="9" customFormat="1" ht="12.75">
      <c r="A804" s="169"/>
      <c r="B804" s="263" t="s">
        <v>321</v>
      </c>
      <c r="C804" s="206">
        <v>12</v>
      </c>
      <c r="D804" s="207" t="s">
        <v>301</v>
      </c>
      <c r="E804" s="208">
        <v>42.53</v>
      </c>
      <c r="F804" s="208">
        <v>2.73</v>
      </c>
      <c r="G804" s="209">
        <v>2.27</v>
      </c>
      <c r="H804" s="209">
        <v>37.61</v>
      </c>
      <c r="I804" s="210">
        <v>1046.17</v>
      </c>
      <c r="J804" s="211">
        <v>25.42</v>
      </c>
      <c r="K804" s="212">
        <v>666.55</v>
      </c>
      <c r="L804" s="192">
        <f>J804/K804</f>
        <v>0.03813667391793565</v>
      </c>
      <c r="M804" s="213">
        <v>249.3</v>
      </c>
      <c r="N804" s="193">
        <f>L804*M804</f>
        <v>9.507472807741356</v>
      </c>
      <c r="O804" s="193">
        <f>L804*60*1000</f>
        <v>2288.200435076139</v>
      </c>
      <c r="P804" s="194">
        <f>O804*M804/1000</f>
        <v>570.4483684644814</v>
      </c>
      <c r="R804" s="10"/>
      <c r="S804" s="10"/>
      <c r="Z804" s="14"/>
    </row>
    <row r="805" spans="1:16" ht="12.75" customHeight="1">
      <c r="A805" s="169"/>
      <c r="B805" s="32" t="s">
        <v>152</v>
      </c>
      <c r="C805" s="115">
        <v>12</v>
      </c>
      <c r="D805" s="115">
        <v>1973</v>
      </c>
      <c r="E805" s="116">
        <v>19.460999</v>
      </c>
      <c r="F805" s="116">
        <v>0</v>
      </c>
      <c r="G805" s="116">
        <v>0</v>
      </c>
      <c r="H805" s="116">
        <v>19.460999</v>
      </c>
      <c r="I805" s="117">
        <v>510.06</v>
      </c>
      <c r="J805" s="241">
        <v>19.460999</v>
      </c>
      <c r="K805" s="117">
        <v>510.06</v>
      </c>
      <c r="L805" s="118">
        <v>0.038154</v>
      </c>
      <c r="M805" s="119">
        <v>275.7</v>
      </c>
      <c r="N805" s="120">
        <f>L805*M805*1.09</f>
        <v>11.465773001999999</v>
      </c>
      <c r="O805" s="120">
        <f>L805*60*1000</f>
        <v>2289.24</v>
      </c>
      <c r="P805" s="121">
        <f>M805*O805/1000</f>
        <v>631.1434679999999</v>
      </c>
    </row>
    <row r="806" spans="1:16" ht="13.5" customHeight="1">
      <c r="A806" s="169"/>
      <c r="B806" s="27" t="s">
        <v>60</v>
      </c>
      <c r="C806" s="22">
        <v>35</v>
      </c>
      <c r="D806" s="22">
        <v>1965</v>
      </c>
      <c r="E806" s="53">
        <v>34.486</v>
      </c>
      <c r="F806" s="53">
        <v>7.350924</v>
      </c>
      <c r="G806" s="53">
        <v>0.826</v>
      </c>
      <c r="H806" s="53">
        <v>26.309076</v>
      </c>
      <c r="I806" s="54">
        <v>687.58</v>
      </c>
      <c r="J806" s="55">
        <v>26.309076</v>
      </c>
      <c r="K806" s="54">
        <v>687.58</v>
      </c>
      <c r="L806" s="55">
        <f>J806/K806</f>
        <v>0.038263294453009106</v>
      </c>
      <c r="M806" s="52">
        <v>297.67900000000003</v>
      </c>
      <c r="N806" s="56">
        <f>L806*M806</f>
        <v>11.3901792294773</v>
      </c>
      <c r="O806" s="56">
        <f>L806*60*1000</f>
        <v>2295.7976671805463</v>
      </c>
      <c r="P806" s="57">
        <f>O806*M806/1000</f>
        <v>683.4107537686378</v>
      </c>
    </row>
    <row r="807" spans="1:16" ht="12.75" customHeight="1">
      <c r="A807" s="169"/>
      <c r="B807" s="195" t="s">
        <v>772</v>
      </c>
      <c r="C807" s="189">
        <v>3</v>
      </c>
      <c r="D807" s="189">
        <v>1940</v>
      </c>
      <c r="E807" s="190">
        <v>4.6</v>
      </c>
      <c r="F807" s="190">
        <v>0</v>
      </c>
      <c r="G807" s="190">
        <v>0</v>
      </c>
      <c r="H807" s="190">
        <v>4.574</v>
      </c>
      <c r="I807" s="191">
        <v>125.4</v>
      </c>
      <c r="J807" s="192">
        <v>4.8</v>
      </c>
      <c r="K807" s="191">
        <v>125.4</v>
      </c>
      <c r="L807" s="192">
        <v>0.03827751196172249</v>
      </c>
      <c r="M807" s="193">
        <v>216.8</v>
      </c>
      <c r="N807" s="193">
        <v>8.298564593301435</v>
      </c>
      <c r="O807" s="193">
        <v>2296.650717703349</v>
      </c>
      <c r="P807" s="194">
        <v>497.9138755980861</v>
      </c>
    </row>
    <row r="808" spans="1:16" ht="12.75" customHeight="1">
      <c r="A808" s="169"/>
      <c r="B808" s="32" t="s">
        <v>441</v>
      </c>
      <c r="C808" s="115">
        <v>6</v>
      </c>
      <c r="D808" s="115">
        <v>1910</v>
      </c>
      <c r="E808" s="53">
        <v>12.848</v>
      </c>
      <c r="F808" s="53">
        <v>0.255</v>
      </c>
      <c r="G808" s="53">
        <v>0.96</v>
      </c>
      <c r="H808" s="53">
        <v>11.633</v>
      </c>
      <c r="I808" s="54">
        <v>303.9</v>
      </c>
      <c r="J808" s="55">
        <v>11.633</v>
      </c>
      <c r="K808" s="54">
        <v>303.9</v>
      </c>
      <c r="L808" s="55">
        <f>J808/K808</f>
        <v>0.038279039157617635</v>
      </c>
      <c r="M808" s="56">
        <v>336.265</v>
      </c>
      <c r="N808" s="56">
        <f>L808*M808</f>
        <v>12.871901102336293</v>
      </c>
      <c r="O808" s="56">
        <f>L808*60*1000</f>
        <v>2296.742349457058</v>
      </c>
      <c r="P808" s="57">
        <f>O808*M808/1000</f>
        <v>772.3140661401775</v>
      </c>
    </row>
    <row r="809" spans="1:16" ht="12.75" customHeight="1">
      <c r="A809" s="169"/>
      <c r="B809" s="32" t="s">
        <v>349</v>
      </c>
      <c r="C809" s="115">
        <v>83</v>
      </c>
      <c r="D809" s="115">
        <v>1963</v>
      </c>
      <c r="E809" s="116">
        <v>56.875999</v>
      </c>
      <c r="F809" s="116">
        <v>0</v>
      </c>
      <c r="G809" s="116">
        <v>0</v>
      </c>
      <c r="H809" s="116">
        <v>56.875999</v>
      </c>
      <c r="I809" s="117">
        <v>1484.32</v>
      </c>
      <c r="J809" s="241">
        <v>54.092205</v>
      </c>
      <c r="K809" s="117">
        <v>1411.67</v>
      </c>
      <c r="L809" s="118">
        <v>0.038317</v>
      </c>
      <c r="M809" s="119">
        <v>275.7</v>
      </c>
      <c r="N809" s="120">
        <f>L809*M809*1.09</f>
        <v>11.514756621</v>
      </c>
      <c r="O809" s="120">
        <f>L809*60*1000</f>
        <v>2299.0199999999995</v>
      </c>
      <c r="P809" s="121">
        <f>M809*O809/1000</f>
        <v>633.8398139999999</v>
      </c>
    </row>
    <row r="810" spans="1:16" ht="12.75" customHeight="1">
      <c r="A810" s="169"/>
      <c r="B810" s="27" t="s">
        <v>62</v>
      </c>
      <c r="C810" s="52">
        <v>11</v>
      </c>
      <c r="D810" s="52">
        <v>1910</v>
      </c>
      <c r="E810" s="53">
        <v>21.88</v>
      </c>
      <c r="F810" s="53">
        <v>1.011975</v>
      </c>
      <c r="G810" s="53">
        <v>0</v>
      </c>
      <c r="H810" s="53">
        <v>20.868025</v>
      </c>
      <c r="I810" s="54">
        <v>542.57</v>
      </c>
      <c r="J810" s="55">
        <v>17.333034</v>
      </c>
      <c r="K810" s="54">
        <v>450.66</v>
      </c>
      <c r="L810" s="55">
        <f>J810/K810</f>
        <v>0.03846144321661563</v>
      </c>
      <c r="M810" s="52">
        <v>297.67900000000003</v>
      </c>
      <c r="N810" s="56">
        <f>L810*M810</f>
        <v>11.449163955278927</v>
      </c>
      <c r="O810" s="56">
        <f>L810*60*1000</f>
        <v>2307.686592996938</v>
      </c>
      <c r="P810" s="57">
        <f>O810*M810/1000</f>
        <v>686.9498373167356</v>
      </c>
    </row>
    <row r="811" spans="1:16" ht="12.75" customHeight="1">
      <c r="A811" s="169"/>
      <c r="B811" s="195" t="s">
        <v>928</v>
      </c>
      <c r="C811" s="189">
        <v>6</v>
      </c>
      <c r="D811" s="189">
        <v>1934</v>
      </c>
      <c r="E811" s="190">
        <v>9.452</v>
      </c>
      <c r="F811" s="190">
        <v>0.507</v>
      </c>
      <c r="G811" s="190">
        <v>0.096</v>
      </c>
      <c r="H811" s="190">
        <v>8.849</v>
      </c>
      <c r="I811" s="190">
        <v>229.18</v>
      </c>
      <c r="J811" s="192">
        <v>8.849</v>
      </c>
      <c r="K811" s="191">
        <v>229.18</v>
      </c>
      <c r="L811" s="192">
        <v>0.03861157169037438</v>
      </c>
      <c r="M811" s="190">
        <v>288.741</v>
      </c>
      <c r="N811" s="193">
        <v>11.148743821450388</v>
      </c>
      <c r="O811" s="193">
        <v>2316.694301422463</v>
      </c>
      <c r="P811" s="194">
        <v>668.9246292870233</v>
      </c>
    </row>
    <row r="812" spans="1:16" ht="12.75" customHeight="1">
      <c r="A812" s="169"/>
      <c r="B812" s="195" t="s">
        <v>380</v>
      </c>
      <c r="C812" s="189">
        <v>5</v>
      </c>
      <c r="D812" s="189" t="s">
        <v>30</v>
      </c>
      <c r="E812" s="190">
        <f>F812+G812+H812</f>
        <v>7.952</v>
      </c>
      <c r="F812" s="190">
        <v>0.4382</v>
      </c>
      <c r="G812" s="190">
        <v>0</v>
      </c>
      <c r="H812" s="190">
        <v>7.5138</v>
      </c>
      <c r="I812" s="191">
        <v>194.29</v>
      </c>
      <c r="J812" s="192">
        <v>7.5138</v>
      </c>
      <c r="K812" s="191">
        <v>194.29</v>
      </c>
      <c r="L812" s="192">
        <f>J812/K812</f>
        <v>0.03867311750476093</v>
      </c>
      <c r="M812" s="193">
        <v>208.5</v>
      </c>
      <c r="N812" s="193">
        <f>L812*M812</f>
        <v>8.063344999742654</v>
      </c>
      <c r="O812" s="193">
        <f>L812*1000*60</f>
        <v>2320.3870502856553</v>
      </c>
      <c r="P812" s="194">
        <f>N812*60</f>
        <v>483.80069998455923</v>
      </c>
    </row>
    <row r="813" spans="1:16" ht="12.75" customHeight="1">
      <c r="A813" s="169"/>
      <c r="B813" s="27" t="s">
        <v>97</v>
      </c>
      <c r="C813" s="52">
        <v>55</v>
      </c>
      <c r="D813" s="52">
        <v>1977</v>
      </c>
      <c r="E813" s="53">
        <v>98.79</v>
      </c>
      <c r="F813" s="53">
        <v>4.19</v>
      </c>
      <c r="G813" s="53">
        <v>8.56</v>
      </c>
      <c r="H813" s="53">
        <f>E813-F813-G813</f>
        <v>86.04</v>
      </c>
      <c r="I813" s="54">
        <v>2217.3</v>
      </c>
      <c r="J813" s="55">
        <f>H813/I813*K813</f>
        <v>86.04</v>
      </c>
      <c r="K813" s="54">
        <v>2217.3</v>
      </c>
      <c r="L813" s="55">
        <f>J813/K813</f>
        <v>0.03880395075091327</v>
      </c>
      <c r="M813" s="56">
        <v>316.7540000000001</v>
      </c>
      <c r="N813" s="56">
        <f>L813*M813</f>
        <v>12.291306616154786</v>
      </c>
      <c r="O813" s="56">
        <f>L813*60*1000</f>
        <v>2328.2370450547965</v>
      </c>
      <c r="P813" s="57">
        <f>O813*M813/1000</f>
        <v>737.4783969692872</v>
      </c>
    </row>
    <row r="814" spans="1:16" ht="12.75" customHeight="1">
      <c r="A814" s="169"/>
      <c r="B814" s="195" t="s">
        <v>262</v>
      </c>
      <c r="C814" s="189">
        <v>6</v>
      </c>
      <c r="D814" s="189" t="s">
        <v>30</v>
      </c>
      <c r="E814" s="190">
        <f>F814+G814+H814</f>
        <v>12.4622</v>
      </c>
      <c r="F814" s="190">
        <v>0.547</v>
      </c>
      <c r="G814" s="190">
        <v>0.8</v>
      </c>
      <c r="H814" s="190">
        <v>11.1152</v>
      </c>
      <c r="I814" s="191">
        <v>285.14</v>
      </c>
      <c r="J814" s="192">
        <v>11.1152</v>
      </c>
      <c r="K814" s="191">
        <v>285.14</v>
      </c>
      <c r="L814" s="192">
        <f>J814/K814</f>
        <v>0.03898155292137196</v>
      </c>
      <c r="M814" s="193">
        <v>208.5</v>
      </c>
      <c r="N814" s="193">
        <f>L814*M814</f>
        <v>8.127653784106053</v>
      </c>
      <c r="O814" s="193">
        <f>L814*1000*60</f>
        <v>2338.8931752823173</v>
      </c>
      <c r="P814" s="194">
        <f>N814*60</f>
        <v>487.6592270463632</v>
      </c>
    </row>
    <row r="815" spans="1:16" ht="12.75" customHeight="1">
      <c r="A815" s="169"/>
      <c r="B815" s="27" t="s">
        <v>91</v>
      </c>
      <c r="C815" s="52">
        <v>19</v>
      </c>
      <c r="D815" s="52">
        <v>1959</v>
      </c>
      <c r="E815" s="53">
        <v>41.5</v>
      </c>
      <c r="F815" s="53">
        <v>2.24</v>
      </c>
      <c r="G815" s="53"/>
      <c r="H815" s="53">
        <f>E815-F815-G815</f>
        <v>39.26</v>
      </c>
      <c r="I815" s="54">
        <v>1005.8</v>
      </c>
      <c r="J815" s="55">
        <f>H815/I815*K815</f>
        <v>39.26</v>
      </c>
      <c r="K815" s="54">
        <v>1005.8</v>
      </c>
      <c r="L815" s="55">
        <f>J815/K815</f>
        <v>0.039033605090475244</v>
      </c>
      <c r="M815" s="56">
        <v>316.7540000000001</v>
      </c>
      <c r="N815" s="56">
        <f>L815*M815</f>
        <v>12.364050546828398</v>
      </c>
      <c r="O815" s="56">
        <f>L815*60*1000</f>
        <v>2342.0163054285144</v>
      </c>
      <c r="P815" s="57">
        <f>O815*M815/1000</f>
        <v>741.8430328097038</v>
      </c>
    </row>
    <row r="816" spans="1:16" ht="13.5" customHeight="1">
      <c r="A816" s="169"/>
      <c r="B816" s="27" t="s">
        <v>290</v>
      </c>
      <c r="C816" s="52">
        <v>9</v>
      </c>
      <c r="D816" s="52">
        <v>1961</v>
      </c>
      <c r="E816" s="53">
        <v>15.3</v>
      </c>
      <c r="F816" s="53"/>
      <c r="G816" s="53"/>
      <c r="H816" s="53">
        <v>15.3</v>
      </c>
      <c r="I816" s="54">
        <v>391.38</v>
      </c>
      <c r="J816" s="53">
        <v>15.3</v>
      </c>
      <c r="K816" s="54">
        <v>391.38</v>
      </c>
      <c r="L816" s="55">
        <v>0.03909244212785529</v>
      </c>
      <c r="M816" s="53">
        <v>238.165</v>
      </c>
      <c r="N816" s="56">
        <v>9.310451479380655</v>
      </c>
      <c r="O816" s="56">
        <v>2345.546527671317</v>
      </c>
      <c r="P816" s="57">
        <v>558.6270887628393</v>
      </c>
    </row>
    <row r="817" spans="1:16" ht="12.75" customHeight="1">
      <c r="A817" s="169"/>
      <c r="B817" s="263" t="s">
        <v>316</v>
      </c>
      <c r="C817" s="206">
        <v>5</v>
      </c>
      <c r="D817" s="207" t="s">
        <v>301</v>
      </c>
      <c r="E817" s="208">
        <v>26.33</v>
      </c>
      <c r="F817" s="208">
        <v>1.19</v>
      </c>
      <c r="G817" s="209">
        <v>0.82</v>
      </c>
      <c r="H817" s="209">
        <v>24.32</v>
      </c>
      <c r="I817" s="210">
        <v>611.46</v>
      </c>
      <c r="J817" s="211">
        <v>19.45</v>
      </c>
      <c r="K817" s="212">
        <v>495.61</v>
      </c>
      <c r="L817" s="192">
        <f>J817/K817</f>
        <v>0.039244567300901916</v>
      </c>
      <c r="M817" s="213">
        <v>249.3</v>
      </c>
      <c r="N817" s="193">
        <f>L817*M817</f>
        <v>9.783670628114848</v>
      </c>
      <c r="O817" s="193">
        <f>L817*60*1000</f>
        <v>2354.674038054115</v>
      </c>
      <c r="P817" s="194">
        <f>O817*M817/1000</f>
        <v>587.0202376868908</v>
      </c>
    </row>
    <row r="818" spans="1:16" ht="12.75" customHeight="1">
      <c r="A818" s="169"/>
      <c r="B818" s="27" t="s">
        <v>102</v>
      </c>
      <c r="C818" s="52">
        <v>20</v>
      </c>
      <c r="D818" s="52">
        <v>1959</v>
      </c>
      <c r="E818" s="53">
        <v>41.4</v>
      </c>
      <c r="F818" s="53">
        <v>2.7</v>
      </c>
      <c r="G818" s="53"/>
      <c r="H818" s="53">
        <f>E818-F818-G818</f>
        <v>38.699999999999996</v>
      </c>
      <c r="I818" s="54">
        <v>985.4</v>
      </c>
      <c r="J818" s="55">
        <f>H818/I818*K818</f>
        <v>38.699999999999996</v>
      </c>
      <c r="K818" s="54">
        <v>985.4</v>
      </c>
      <c r="L818" s="55">
        <f>J818/K818</f>
        <v>0.039273391516135576</v>
      </c>
      <c r="M818" s="56">
        <v>316.7540000000001</v>
      </c>
      <c r="N818" s="56">
        <f>L818*M818</f>
        <v>12.440003856302011</v>
      </c>
      <c r="O818" s="56">
        <f>L818*60*1000</f>
        <v>2356.4034909681345</v>
      </c>
      <c r="P818" s="57">
        <f>O818*M818/1000</f>
        <v>746.4002313781206</v>
      </c>
    </row>
    <row r="819" spans="1:16" ht="12.75" customHeight="1">
      <c r="A819" s="169"/>
      <c r="B819" s="27" t="s">
        <v>101</v>
      </c>
      <c r="C819" s="52">
        <v>25</v>
      </c>
      <c r="D819" s="52">
        <v>1957</v>
      </c>
      <c r="E819" s="53">
        <v>61.45</v>
      </c>
      <c r="F819" s="53"/>
      <c r="G819" s="53"/>
      <c r="H819" s="53">
        <f>E819-F819-G819</f>
        <v>61.45</v>
      </c>
      <c r="I819" s="54">
        <v>1561.5</v>
      </c>
      <c r="J819" s="55">
        <f>H819/I819*K819</f>
        <v>61.45000000000001</v>
      </c>
      <c r="K819" s="54">
        <v>1561.5</v>
      </c>
      <c r="L819" s="55">
        <f>J819/K819</f>
        <v>0.039353186039065007</v>
      </c>
      <c r="M819" s="56">
        <v>316.7540000000001</v>
      </c>
      <c r="N819" s="56">
        <f>L819*M819</f>
        <v>12.465279090618</v>
      </c>
      <c r="O819" s="56">
        <f>L819*60*1000</f>
        <v>2361.1911623439005</v>
      </c>
      <c r="P819" s="57">
        <f>O819*M819/1000</f>
        <v>747.9167454370801</v>
      </c>
    </row>
    <row r="820" spans="1:16" ht="12.75" customHeight="1">
      <c r="A820" s="169"/>
      <c r="B820" s="195" t="s">
        <v>613</v>
      </c>
      <c r="C820" s="189">
        <v>6</v>
      </c>
      <c r="D820" s="189">
        <v>1855</v>
      </c>
      <c r="E820" s="190">
        <v>12.4</v>
      </c>
      <c r="F820" s="190">
        <v>0.806197</v>
      </c>
      <c r="G820" s="190">
        <v>0.06</v>
      </c>
      <c r="H820" s="190">
        <f>E820-F820-G820</f>
        <v>11.533803</v>
      </c>
      <c r="I820" s="191">
        <v>293.06</v>
      </c>
      <c r="J820" s="192">
        <f>H820</f>
        <v>11.533803</v>
      </c>
      <c r="K820" s="191">
        <f>I820</f>
        <v>293.06</v>
      </c>
      <c r="L820" s="192">
        <f>J820/K820</f>
        <v>0.03935645601583294</v>
      </c>
      <c r="M820" s="193">
        <v>278.39</v>
      </c>
      <c r="N820" s="193">
        <f>L820*M820</f>
        <v>10.95644379024773</v>
      </c>
      <c r="O820" s="193">
        <f>L820*60*1000</f>
        <v>2361.387360949976</v>
      </c>
      <c r="P820" s="194">
        <f>O820*M820/1000</f>
        <v>657.3866274148638</v>
      </c>
    </row>
    <row r="821" spans="1:16" ht="12.75" customHeight="1">
      <c r="A821" s="169"/>
      <c r="B821" s="27" t="s">
        <v>95</v>
      </c>
      <c r="C821" s="52">
        <v>103</v>
      </c>
      <c r="D821" s="52">
        <v>1972</v>
      </c>
      <c r="E821" s="53">
        <v>124.48</v>
      </c>
      <c r="F821" s="53">
        <v>7.84</v>
      </c>
      <c r="G821" s="53">
        <v>15.9</v>
      </c>
      <c r="H821" s="53">
        <f>E821-F821-G821</f>
        <v>100.74</v>
      </c>
      <c r="I821" s="54">
        <v>2557</v>
      </c>
      <c r="J821" s="55">
        <f>H821/I821*K821</f>
        <v>96.24865858427846</v>
      </c>
      <c r="K821" s="52">
        <v>2443</v>
      </c>
      <c r="L821" s="55">
        <f>J821/K821</f>
        <v>0.03939773171685569</v>
      </c>
      <c r="M821" s="56">
        <v>316.7540000000001</v>
      </c>
      <c r="N821" s="56">
        <f>L821*M821</f>
        <v>12.479389112240911</v>
      </c>
      <c r="O821" s="56">
        <f>L821*60*1000</f>
        <v>2363.8639030113413</v>
      </c>
      <c r="P821" s="57">
        <f>O821*M821/1000</f>
        <v>748.7633467344547</v>
      </c>
    </row>
    <row r="822" spans="1:16" ht="12.75" customHeight="1">
      <c r="A822" s="169"/>
      <c r="B822" s="32" t="s">
        <v>375</v>
      </c>
      <c r="C822" s="115">
        <v>8</v>
      </c>
      <c r="D822" s="115"/>
      <c r="E822" s="116">
        <v>14.166</v>
      </c>
      <c r="F822" s="217" t="s">
        <v>222</v>
      </c>
      <c r="G822" s="217" t="s">
        <v>222</v>
      </c>
      <c r="H822" s="116">
        <v>14.166</v>
      </c>
      <c r="I822" s="117">
        <v>359.66</v>
      </c>
      <c r="J822" s="244">
        <v>14.17</v>
      </c>
      <c r="K822" s="117">
        <v>359.66</v>
      </c>
      <c r="L822" s="126">
        <f>J822/K822</f>
        <v>0.039398320636156364</v>
      </c>
      <c r="M822" s="261">
        <v>326.019</v>
      </c>
      <c r="N822" s="120">
        <f>L822*M822</f>
        <v>12.844601095479062</v>
      </c>
      <c r="O822" s="251">
        <f>L822*60*1000</f>
        <v>2363.899238169382</v>
      </c>
      <c r="P822" s="121">
        <f>O822*M822/1000</f>
        <v>770.6760657287438</v>
      </c>
    </row>
    <row r="823" spans="1:16" ht="12.75" customHeight="1">
      <c r="A823" s="169"/>
      <c r="B823" s="32" t="s">
        <v>482</v>
      </c>
      <c r="C823" s="115">
        <v>4</v>
      </c>
      <c r="D823" s="115">
        <v>1940</v>
      </c>
      <c r="E823" s="116">
        <v>7.7623</v>
      </c>
      <c r="F823" s="217" t="s">
        <v>222</v>
      </c>
      <c r="G823" s="217" t="s">
        <v>222</v>
      </c>
      <c r="H823" s="116">
        <v>7.7623</v>
      </c>
      <c r="I823" s="117">
        <v>196.24</v>
      </c>
      <c r="J823" s="244">
        <v>7.76</v>
      </c>
      <c r="K823" s="117">
        <v>196.24</v>
      </c>
      <c r="L823" s="126">
        <f>J823/K823</f>
        <v>0.03954341622503057</v>
      </c>
      <c r="M823" s="261">
        <v>326.019</v>
      </c>
      <c r="N823" s="120">
        <f>L823*M823</f>
        <v>12.891905014268241</v>
      </c>
      <c r="O823" s="251">
        <f>L823*60*1000</f>
        <v>2372.604973501834</v>
      </c>
      <c r="P823" s="121">
        <f>O823*M823/1000</f>
        <v>773.5143008560945</v>
      </c>
    </row>
    <row r="824" spans="1:16" ht="12.75" customHeight="1">
      <c r="A824" s="169"/>
      <c r="B824" s="27" t="s">
        <v>289</v>
      </c>
      <c r="C824" s="52">
        <v>24</v>
      </c>
      <c r="D824" s="52">
        <v>1961</v>
      </c>
      <c r="E824" s="53">
        <v>36.1</v>
      </c>
      <c r="F824" s="53"/>
      <c r="G824" s="53"/>
      <c r="H824" s="53">
        <v>36.1</v>
      </c>
      <c r="I824" s="54">
        <v>909.58</v>
      </c>
      <c r="J824" s="53">
        <v>36.1</v>
      </c>
      <c r="K824" s="54">
        <v>909.58</v>
      </c>
      <c r="L824" s="55">
        <v>0.03968864750764089</v>
      </c>
      <c r="M824" s="53">
        <v>238.165</v>
      </c>
      <c r="N824" s="56">
        <v>9.452446733657291</v>
      </c>
      <c r="O824" s="56">
        <v>2381.318850458453</v>
      </c>
      <c r="P824" s="57">
        <v>567.1468040194375</v>
      </c>
    </row>
    <row r="825" spans="1:16" ht="12.75" customHeight="1">
      <c r="A825" s="169"/>
      <c r="B825" s="27" t="s">
        <v>214</v>
      </c>
      <c r="C825" s="52">
        <v>12</v>
      </c>
      <c r="D825" s="52">
        <v>1963</v>
      </c>
      <c r="E825" s="53">
        <f>SUM(F825:H825)</f>
        <v>22.411</v>
      </c>
      <c r="F825" s="53">
        <v>0.48303</v>
      </c>
      <c r="G825" s="53">
        <v>0.57</v>
      </c>
      <c r="H825" s="53">
        <v>21.35797</v>
      </c>
      <c r="I825" s="54">
        <v>534.54</v>
      </c>
      <c r="J825" s="53">
        <v>21.35797</v>
      </c>
      <c r="K825" s="54">
        <v>534.54</v>
      </c>
      <c r="L825" s="55">
        <f>J825/K825</f>
        <v>0.03995579376660307</v>
      </c>
      <c r="M825" s="56">
        <v>309.233</v>
      </c>
      <c r="N825" s="56">
        <f>L825*M825</f>
        <v>12.355649973827967</v>
      </c>
      <c r="O825" s="56">
        <f>L825*60*1000</f>
        <v>2397.347625996184</v>
      </c>
      <c r="P825" s="57">
        <f>O825*M825/1000</f>
        <v>741.3389984296779</v>
      </c>
    </row>
    <row r="826" spans="1:16" ht="13.5" customHeight="1">
      <c r="A826" s="169"/>
      <c r="B826" s="27" t="s">
        <v>291</v>
      </c>
      <c r="C826" s="52">
        <v>24</v>
      </c>
      <c r="D826" s="52">
        <v>1960</v>
      </c>
      <c r="E826" s="53">
        <v>36.8</v>
      </c>
      <c r="F826" s="53"/>
      <c r="G826" s="53"/>
      <c r="H826" s="53">
        <v>36.8</v>
      </c>
      <c r="I826" s="54">
        <v>914.41</v>
      </c>
      <c r="J826" s="53">
        <v>36.8</v>
      </c>
      <c r="K826" s="54">
        <v>914.41</v>
      </c>
      <c r="L826" s="55">
        <v>0.04024452925930381</v>
      </c>
      <c r="M826" s="53">
        <v>238.165</v>
      </c>
      <c r="N826" s="56">
        <v>9.584838311042091</v>
      </c>
      <c r="O826" s="56">
        <v>2414.6717555582286</v>
      </c>
      <c r="P826" s="57">
        <v>575.0902986625255</v>
      </c>
    </row>
    <row r="827" spans="1:16" ht="12.75" customHeight="1">
      <c r="A827" s="169"/>
      <c r="B827" s="195" t="s">
        <v>632</v>
      </c>
      <c r="C827" s="189">
        <v>79</v>
      </c>
      <c r="D827" s="189">
        <v>1960</v>
      </c>
      <c r="E827" s="190">
        <v>52.64</v>
      </c>
      <c r="F827" s="190"/>
      <c r="G827" s="190"/>
      <c r="H827" s="190">
        <f>E827-F827-G827</f>
        <v>52.64</v>
      </c>
      <c r="I827" s="191">
        <v>1307.92</v>
      </c>
      <c r="J827" s="190">
        <v>52.64</v>
      </c>
      <c r="K827" s="191">
        <v>1307.92</v>
      </c>
      <c r="L827" s="192">
        <f>J827/K827</f>
        <v>0.040247109914979505</v>
      </c>
      <c r="M827" s="193">
        <v>257.241</v>
      </c>
      <c r="N827" s="193">
        <f>L827*M827</f>
        <v>10.353206801639242</v>
      </c>
      <c r="O827" s="193">
        <f>L827*60*1000</f>
        <v>2414.8265948987705</v>
      </c>
      <c r="P827" s="194">
        <f>O827*M827/1000</f>
        <v>621.1924080983546</v>
      </c>
    </row>
    <row r="828" spans="1:16" ht="12.75" customHeight="1">
      <c r="A828" s="169"/>
      <c r="B828" s="215" t="s">
        <v>633</v>
      </c>
      <c r="C828" s="216">
        <v>5</v>
      </c>
      <c r="D828" s="216">
        <v>1957</v>
      </c>
      <c r="E828" s="217">
        <v>9.944</v>
      </c>
      <c r="F828" s="217">
        <v>0.225</v>
      </c>
      <c r="G828" s="217">
        <v>0.03</v>
      </c>
      <c r="H828" s="217">
        <f>E828-F828-G828</f>
        <v>9.689000000000002</v>
      </c>
      <c r="I828" s="218">
        <v>341.11</v>
      </c>
      <c r="J828" s="217">
        <v>9.023</v>
      </c>
      <c r="K828" s="218">
        <v>223.82</v>
      </c>
      <c r="L828" s="192">
        <f>J828/K828</f>
        <v>0.040313644893217766</v>
      </c>
      <c r="M828" s="193">
        <v>257.241</v>
      </c>
      <c r="N828" s="193">
        <f>L828*M828</f>
        <v>10.37032232597623</v>
      </c>
      <c r="O828" s="193">
        <f>L828*60*1000</f>
        <v>2418.818693593066</v>
      </c>
      <c r="P828" s="194">
        <f>O828*M828/1000</f>
        <v>622.2193395585739</v>
      </c>
    </row>
    <row r="829" spans="1:16" ht="12.75" customHeight="1">
      <c r="A829" s="169"/>
      <c r="B829" s="260" t="s">
        <v>569</v>
      </c>
      <c r="C829" s="216">
        <v>16</v>
      </c>
      <c r="D829" s="216" t="s">
        <v>30</v>
      </c>
      <c r="E829" s="217">
        <v>21.963</v>
      </c>
      <c r="F829" s="217">
        <v>1.3107</v>
      </c>
      <c r="G829" s="217">
        <v>0.16</v>
      </c>
      <c r="H829" s="217">
        <v>20.4923</v>
      </c>
      <c r="I829" s="245"/>
      <c r="J829" s="244">
        <v>20.4923</v>
      </c>
      <c r="K829" s="218">
        <v>507.62</v>
      </c>
      <c r="L829" s="250">
        <v>0.040369370789173006</v>
      </c>
      <c r="M829" s="261">
        <v>341.6</v>
      </c>
      <c r="N829" s="251">
        <v>13.7901770615815</v>
      </c>
      <c r="O829" s="251">
        <v>2422.1622473503803</v>
      </c>
      <c r="P829" s="252">
        <v>827.41062369489</v>
      </c>
    </row>
    <row r="830" spans="1:16" ht="12.75" customHeight="1">
      <c r="A830" s="169"/>
      <c r="B830" s="195" t="s">
        <v>388</v>
      </c>
      <c r="C830" s="189">
        <v>24</v>
      </c>
      <c r="D830" s="189" t="s">
        <v>30</v>
      </c>
      <c r="E830" s="190">
        <f>F830+G830+H830</f>
        <v>43.47</v>
      </c>
      <c r="F830" s="190">
        <v>1.783</v>
      </c>
      <c r="G830" s="190">
        <v>0.24</v>
      </c>
      <c r="H830" s="190">
        <v>41.447</v>
      </c>
      <c r="I830" s="191">
        <v>1026.08</v>
      </c>
      <c r="J830" s="192">
        <f>H830</f>
        <v>41.447</v>
      </c>
      <c r="K830" s="191">
        <f>I830</f>
        <v>1026.08</v>
      </c>
      <c r="L830" s="192">
        <f>J830/K830</f>
        <v>0.04039353656634961</v>
      </c>
      <c r="M830" s="189">
        <v>343.02</v>
      </c>
      <c r="N830" s="193">
        <f>L830*M830</f>
        <v>13.855790912989242</v>
      </c>
      <c r="O830" s="193">
        <f>L830*60*1000</f>
        <v>2423.6121939809764</v>
      </c>
      <c r="P830" s="194">
        <f>O830*M830/1000</f>
        <v>831.3474547793545</v>
      </c>
    </row>
    <row r="831" spans="1:16" ht="12.75" customHeight="1">
      <c r="A831" s="169"/>
      <c r="B831" s="195" t="s">
        <v>133</v>
      </c>
      <c r="C831" s="189">
        <v>20</v>
      </c>
      <c r="D831" s="189">
        <v>1957</v>
      </c>
      <c r="E831" s="190">
        <v>32.17</v>
      </c>
      <c r="F831" s="190">
        <v>1.705</v>
      </c>
      <c r="G831" s="190">
        <v>0.16</v>
      </c>
      <c r="H831" s="190">
        <f>E831-F831-G831</f>
        <v>30.305000000000003</v>
      </c>
      <c r="I831" s="191">
        <v>748.5</v>
      </c>
      <c r="J831" s="190">
        <v>30.305</v>
      </c>
      <c r="K831" s="191">
        <v>748.5</v>
      </c>
      <c r="L831" s="192">
        <f>J831/K831</f>
        <v>0.0404876419505678</v>
      </c>
      <c r="M831" s="193">
        <v>257.241</v>
      </c>
      <c r="N831" s="193">
        <f>L831*M831</f>
        <v>10.41508150300601</v>
      </c>
      <c r="O831" s="193">
        <f>L831*60*1000</f>
        <v>2429.2585170340685</v>
      </c>
      <c r="P831" s="194">
        <f>O831*M831/1000</f>
        <v>624.9048901803608</v>
      </c>
    </row>
    <row r="832" spans="1:16" ht="12.75" customHeight="1">
      <c r="A832" s="169"/>
      <c r="B832" s="32" t="s">
        <v>443</v>
      </c>
      <c r="C832" s="115">
        <v>11</v>
      </c>
      <c r="D832" s="115">
        <v>1961</v>
      </c>
      <c r="E832" s="53">
        <v>22.02</v>
      </c>
      <c r="F832" s="53">
        <v>0.663</v>
      </c>
      <c r="G832" s="53">
        <v>0.11</v>
      </c>
      <c r="H832" s="53">
        <v>21.247</v>
      </c>
      <c r="I832" s="54">
        <v>524.32</v>
      </c>
      <c r="J832" s="55">
        <v>19.24</v>
      </c>
      <c r="K832" s="54">
        <v>474.9</v>
      </c>
      <c r="L832" s="55">
        <f>J832/K832</f>
        <v>0.040513792377342595</v>
      </c>
      <c r="M832" s="56">
        <v>336.265</v>
      </c>
      <c r="N832" s="56">
        <f>L832*M832</f>
        <v>13.623370393767107</v>
      </c>
      <c r="O832" s="56">
        <f>L832*60*1000</f>
        <v>2430.8275426405553</v>
      </c>
      <c r="P832" s="57">
        <f>O832*M832/1000</f>
        <v>817.4022236260263</v>
      </c>
    </row>
    <row r="833" spans="1:16" ht="12.75" customHeight="1">
      <c r="A833" s="169"/>
      <c r="B833" s="27" t="s">
        <v>459</v>
      </c>
      <c r="C833" s="52">
        <v>18</v>
      </c>
      <c r="D833" s="52">
        <v>1967</v>
      </c>
      <c r="E833" s="53">
        <v>25.218002</v>
      </c>
      <c r="F833" s="53">
        <v>1.02</v>
      </c>
      <c r="G833" s="53">
        <v>0</v>
      </c>
      <c r="H833" s="53">
        <v>24.198002</v>
      </c>
      <c r="I833" s="54">
        <v>597.08</v>
      </c>
      <c r="J833" s="55">
        <v>24.198002</v>
      </c>
      <c r="K833" s="54">
        <v>597.08</v>
      </c>
      <c r="L833" s="55">
        <f>J833/K833</f>
        <v>0.04052723588128893</v>
      </c>
      <c r="M833" s="56">
        <v>249</v>
      </c>
      <c r="N833" s="56">
        <f>L833*M833</f>
        <v>10.091281734440944</v>
      </c>
      <c r="O833" s="56">
        <f>L833*60*1000</f>
        <v>2431.634152877336</v>
      </c>
      <c r="P833" s="57">
        <f>O833*M833/1000</f>
        <v>605.4769040664567</v>
      </c>
    </row>
    <row r="834" spans="1:16" ht="12.75" customHeight="1">
      <c r="A834" s="169"/>
      <c r="B834" s="137" t="s">
        <v>191</v>
      </c>
      <c r="C834" s="160">
        <v>6</v>
      </c>
      <c r="D834" s="52">
        <v>1968</v>
      </c>
      <c r="E834" s="53">
        <f>F834+G834+H834</f>
        <v>10.241</v>
      </c>
      <c r="F834" s="138">
        <v>0</v>
      </c>
      <c r="G834" s="138">
        <v>0</v>
      </c>
      <c r="H834" s="138">
        <v>10.241</v>
      </c>
      <c r="I834" s="139">
        <v>252.14000000000001</v>
      </c>
      <c r="J834" s="138">
        <v>10.241</v>
      </c>
      <c r="K834" s="139">
        <v>252.14000000000001</v>
      </c>
      <c r="L834" s="55">
        <f>J834/K834</f>
        <v>0.04061632426429761</v>
      </c>
      <c r="M834" s="56">
        <v>313.375</v>
      </c>
      <c r="N834" s="56">
        <f>L834*M834</f>
        <v>12.728140616324263</v>
      </c>
      <c r="O834" s="56">
        <f>L834*60*1000</f>
        <v>2436.9794558578565</v>
      </c>
      <c r="P834" s="57">
        <f>O834*M834/1000</f>
        <v>763.6884369794558</v>
      </c>
    </row>
    <row r="835" spans="1:16" ht="12.75" customHeight="1">
      <c r="A835" s="169"/>
      <c r="B835" s="195" t="s">
        <v>404</v>
      </c>
      <c r="C835" s="189">
        <v>15</v>
      </c>
      <c r="D835" s="189">
        <v>1960</v>
      </c>
      <c r="E835" s="190">
        <v>39.104</v>
      </c>
      <c r="F835" s="190">
        <v>1.775</v>
      </c>
      <c r="G835" s="190">
        <v>1.92</v>
      </c>
      <c r="H835" s="190">
        <f>E835-F835-G835</f>
        <v>35.409</v>
      </c>
      <c r="I835" s="191">
        <v>1006.94</v>
      </c>
      <c r="J835" s="190">
        <v>20.3009</v>
      </c>
      <c r="K835" s="191">
        <v>499.19</v>
      </c>
      <c r="L835" s="192">
        <f>J835/K835</f>
        <v>0.0406676816442637</v>
      </c>
      <c r="M835" s="193">
        <v>257.241</v>
      </c>
      <c r="N835" s="193">
        <f>L835*M835</f>
        <v>10.461395093852039</v>
      </c>
      <c r="O835" s="193">
        <f>L835*60*1000</f>
        <v>2440.0608986558223</v>
      </c>
      <c r="P835" s="194">
        <f>O835*M835/1000</f>
        <v>627.6837056311224</v>
      </c>
    </row>
    <row r="836" spans="1:16" ht="13.5" customHeight="1">
      <c r="A836" s="169"/>
      <c r="B836" s="195" t="s">
        <v>264</v>
      </c>
      <c r="C836" s="189">
        <v>4</v>
      </c>
      <c r="D836" s="189" t="s">
        <v>30</v>
      </c>
      <c r="E836" s="190">
        <f>F836+G836+H836</f>
        <v>7.2549</v>
      </c>
      <c r="F836" s="190">
        <v>0.219</v>
      </c>
      <c r="G836" s="190">
        <v>0.64</v>
      </c>
      <c r="H836" s="190">
        <v>6.3959</v>
      </c>
      <c r="I836" s="191">
        <v>156.81</v>
      </c>
      <c r="J836" s="192">
        <v>6.3959</v>
      </c>
      <c r="K836" s="191">
        <v>156.81</v>
      </c>
      <c r="L836" s="192">
        <f>J836/K836</f>
        <v>0.040787577322874816</v>
      </c>
      <c r="M836" s="193">
        <v>208.5</v>
      </c>
      <c r="N836" s="193">
        <f>L836*M836</f>
        <v>8.504209871819398</v>
      </c>
      <c r="O836" s="193">
        <f>L836*1000*60</f>
        <v>2447.2546393724892</v>
      </c>
      <c r="P836" s="194">
        <f>N836*60</f>
        <v>510.2525923091639</v>
      </c>
    </row>
    <row r="837" spans="1:16" ht="12.75" customHeight="1">
      <c r="A837" s="169"/>
      <c r="B837" s="144" t="s">
        <v>170</v>
      </c>
      <c r="C837" s="115">
        <v>7</v>
      </c>
      <c r="D837" s="115">
        <v>1964</v>
      </c>
      <c r="E837" s="116">
        <f>F837+G837+H837</f>
        <v>12.12</v>
      </c>
      <c r="F837" s="116">
        <v>0</v>
      </c>
      <c r="G837" s="116">
        <v>0</v>
      </c>
      <c r="H837" s="116">
        <v>12.12</v>
      </c>
      <c r="I837" s="117">
        <v>1329.57</v>
      </c>
      <c r="J837" s="241">
        <v>12.12</v>
      </c>
      <c r="K837" s="117">
        <v>296.86</v>
      </c>
      <c r="L837" s="126">
        <f>J837/K837</f>
        <v>0.04082732601226167</v>
      </c>
      <c r="M837" s="119">
        <v>315</v>
      </c>
      <c r="N837" s="120">
        <f>L837*M837</f>
        <v>12.860607693862425</v>
      </c>
      <c r="O837" s="120">
        <f>L837*60*1000</f>
        <v>2449.6395607357</v>
      </c>
      <c r="P837" s="121">
        <f>O837*M837/1000</f>
        <v>771.6364616317454</v>
      </c>
    </row>
    <row r="838" spans="1:16" ht="12.75" customHeight="1">
      <c r="A838" s="169"/>
      <c r="B838" s="27" t="s">
        <v>219</v>
      </c>
      <c r="C838" s="52">
        <v>12</v>
      </c>
      <c r="D838" s="52">
        <v>1968</v>
      </c>
      <c r="E838" s="53">
        <f>SUM(F838:H838)</f>
        <v>30.588</v>
      </c>
      <c r="F838" s="53">
        <v>0.85872</v>
      </c>
      <c r="G838" s="53">
        <v>0.1</v>
      </c>
      <c r="H838" s="53">
        <v>29.62928</v>
      </c>
      <c r="I838" s="54">
        <v>725.5</v>
      </c>
      <c r="J838" s="53">
        <v>29.62928</v>
      </c>
      <c r="K838" s="54">
        <v>725.5</v>
      </c>
      <c r="L838" s="55">
        <f>J838/K838</f>
        <v>0.04083980702963474</v>
      </c>
      <c r="M838" s="56">
        <v>309.233</v>
      </c>
      <c r="N838" s="56">
        <f>L838*M838</f>
        <v>12.629016047195039</v>
      </c>
      <c r="O838" s="56">
        <f>L838*60*1000</f>
        <v>2450.388421778084</v>
      </c>
      <c r="P838" s="57">
        <f>O838*M838/1000</f>
        <v>757.7409628317023</v>
      </c>
    </row>
    <row r="839" spans="1:16" ht="12.75" customHeight="1">
      <c r="A839" s="169"/>
      <c r="B839" s="195" t="s">
        <v>634</v>
      </c>
      <c r="C839" s="189">
        <v>7</v>
      </c>
      <c r="D839" s="189">
        <v>1925</v>
      </c>
      <c r="E839" s="190">
        <v>15.362</v>
      </c>
      <c r="F839" s="190">
        <v>0.252</v>
      </c>
      <c r="G839" s="190">
        <v>0.06</v>
      </c>
      <c r="H839" s="190">
        <f>E839-F839-G839</f>
        <v>15.049999999999999</v>
      </c>
      <c r="I839" s="191">
        <v>368.39</v>
      </c>
      <c r="J839" s="190">
        <v>5.1098</v>
      </c>
      <c r="K839" s="191">
        <v>125.08</v>
      </c>
      <c r="L839" s="192">
        <f>J839/K839</f>
        <v>0.04085225455708347</v>
      </c>
      <c r="M839" s="193">
        <v>257.241</v>
      </c>
      <c r="N839" s="193">
        <f>L839*M839</f>
        <v>10.508874814518707</v>
      </c>
      <c r="O839" s="193">
        <f>L839*60*1000</f>
        <v>2451.1352734250077</v>
      </c>
      <c r="P839" s="194">
        <f>O839*M839/1000</f>
        <v>630.5324888711224</v>
      </c>
    </row>
    <row r="840" spans="1:16" ht="12.75" customHeight="1">
      <c r="A840" s="169"/>
      <c r="B840" s="32" t="s">
        <v>442</v>
      </c>
      <c r="C840" s="115">
        <v>4</v>
      </c>
      <c r="D840" s="115">
        <v>1914</v>
      </c>
      <c r="E840" s="53">
        <v>9.211</v>
      </c>
      <c r="F840" s="53">
        <v>0.255</v>
      </c>
      <c r="G840" s="53">
        <v>0.64</v>
      </c>
      <c r="H840" s="53">
        <v>8.316</v>
      </c>
      <c r="I840" s="54">
        <v>203.32</v>
      </c>
      <c r="J840" s="55">
        <v>6.18</v>
      </c>
      <c r="K840" s="54">
        <v>151.17</v>
      </c>
      <c r="L840" s="55">
        <f>J840/K840</f>
        <v>0.040881127207779325</v>
      </c>
      <c r="M840" s="56">
        <v>336.265</v>
      </c>
      <c r="N840" s="56">
        <f>L840*M840</f>
        <v>13.746892240523914</v>
      </c>
      <c r="O840" s="56">
        <f>L840*60*1000</f>
        <v>2452.8676324667595</v>
      </c>
      <c r="P840" s="57">
        <f>O840*M840/1000</f>
        <v>824.8135344314348</v>
      </c>
    </row>
    <row r="841" spans="1:16" ht="12.75" customHeight="1">
      <c r="A841" s="169"/>
      <c r="B841" s="27" t="s">
        <v>218</v>
      </c>
      <c r="C841" s="52">
        <v>4</v>
      </c>
      <c r="D841" s="52">
        <v>1961</v>
      </c>
      <c r="E841" s="53">
        <f>SUM(F841:H841)</f>
        <v>5.33</v>
      </c>
      <c r="F841" s="53"/>
      <c r="G841" s="53"/>
      <c r="H841" s="53">
        <v>5.33</v>
      </c>
      <c r="I841" s="54">
        <v>193.05</v>
      </c>
      <c r="J841" s="53">
        <v>4.9281</v>
      </c>
      <c r="K841" s="54">
        <v>120.27</v>
      </c>
      <c r="L841" s="55">
        <f>J841/K841</f>
        <v>0.04097530556248441</v>
      </c>
      <c r="M841" s="56">
        <v>309.233</v>
      </c>
      <c r="N841" s="56">
        <f>L841*M841</f>
        <v>12.670916665003741</v>
      </c>
      <c r="O841" s="56">
        <f>L841*60*1000</f>
        <v>2458.5183337490644</v>
      </c>
      <c r="P841" s="57">
        <f>O841*M841/1000</f>
        <v>760.2549999002243</v>
      </c>
    </row>
    <row r="842" spans="1:16" ht="12.75" customHeight="1">
      <c r="A842" s="169"/>
      <c r="B842" s="195" t="s">
        <v>929</v>
      </c>
      <c r="C842" s="189">
        <v>6</v>
      </c>
      <c r="D842" s="189">
        <v>1985</v>
      </c>
      <c r="E842" s="190">
        <v>10.702</v>
      </c>
      <c r="F842" s="190">
        <v>0.282</v>
      </c>
      <c r="G842" s="190">
        <v>0.96</v>
      </c>
      <c r="H842" s="190">
        <v>9.46</v>
      </c>
      <c r="I842" s="190">
        <v>230.55</v>
      </c>
      <c r="J842" s="192">
        <v>9.46</v>
      </c>
      <c r="K842" s="191">
        <v>230.55</v>
      </c>
      <c r="L842" s="192">
        <v>0.041032314031663415</v>
      </c>
      <c r="M842" s="190">
        <v>288.741</v>
      </c>
      <c r="N842" s="193">
        <v>11.847711385816526</v>
      </c>
      <c r="O842" s="193">
        <v>2461.938841899805</v>
      </c>
      <c r="P842" s="194">
        <v>710.8626831489916</v>
      </c>
    </row>
    <row r="843" spans="1:16" ht="12.75" customHeight="1">
      <c r="A843" s="169"/>
      <c r="B843" s="32" t="s">
        <v>445</v>
      </c>
      <c r="C843" s="115">
        <v>12</v>
      </c>
      <c r="D843" s="115">
        <v>1968</v>
      </c>
      <c r="E843" s="53">
        <v>18.872</v>
      </c>
      <c r="F843" s="53">
        <v>0.816</v>
      </c>
      <c r="G843" s="53">
        <v>0.08</v>
      </c>
      <c r="H843" s="53">
        <v>17.976</v>
      </c>
      <c r="I843" s="54">
        <v>474.14</v>
      </c>
      <c r="J843" s="55">
        <v>16.82</v>
      </c>
      <c r="K843" s="54">
        <v>409.77</v>
      </c>
      <c r="L843" s="55">
        <f>J843/K843</f>
        <v>0.04104741684359519</v>
      </c>
      <c r="M843" s="56">
        <v>336.265</v>
      </c>
      <c r="N843" s="56">
        <f>L843*M843</f>
        <v>13.802809624911536</v>
      </c>
      <c r="O843" s="56">
        <f>L843*60*1000</f>
        <v>2462.8450106157115</v>
      </c>
      <c r="P843" s="57">
        <f>O843*M843/1000</f>
        <v>828.1685774946922</v>
      </c>
    </row>
    <row r="844" spans="1:16" ht="12.75" customHeight="1">
      <c r="A844" s="169"/>
      <c r="B844" s="195" t="s">
        <v>614</v>
      </c>
      <c r="C844" s="189">
        <v>74</v>
      </c>
      <c r="D844" s="189">
        <v>1961</v>
      </c>
      <c r="E844" s="190">
        <v>59.68609</v>
      </c>
      <c r="F844" s="190">
        <v>3.55199</v>
      </c>
      <c r="G844" s="190">
        <v>0.74</v>
      </c>
      <c r="H844" s="190">
        <f>E844-F844-G844</f>
        <v>55.3941</v>
      </c>
      <c r="I844" s="191">
        <v>1342.27</v>
      </c>
      <c r="J844" s="192">
        <f>H844</f>
        <v>55.3941</v>
      </c>
      <c r="K844" s="191">
        <f>I844</f>
        <v>1342.27</v>
      </c>
      <c r="L844" s="192">
        <f>J844/K844</f>
        <v>0.04126896973038212</v>
      </c>
      <c r="M844" s="193">
        <v>278.39</v>
      </c>
      <c r="N844" s="193">
        <f>L844*M844</f>
        <v>11.488868483241077</v>
      </c>
      <c r="O844" s="193">
        <f>L844*60*1000</f>
        <v>2476.138183822927</v>
      </c>
      <c r="P844" s="194">
        <f>O844*M844/1000</f>
        <v>689.3321089944646</v>
      </c>
    </row>
    <row r="845" spans="1:16" ht="12.75" customHeight="1">
      <c r="A845" s="169"/>
      <c r="B845" s="32" t="s">
        <v>444</v>
      </c>
      <c r="C845" s="115">
        <v>18</v>
      </c>
      <c r="D845" s="115">
        <v>1961</v>
      </c>
      <c r="E845" s="53">
        <v>37.811</v>
      </c>
      <c r="F845" s="53">
        <v>0.969</v>
      </c>
      <c r="G845" s="53">
        <v>0.21</v>
      </c>
      <c r="H845" s="53">
        <v>36.632</v>
      </c>
      <c r="I845" s="54">
        <v>887.64</v>
      </c>
      <c r="J845" s="55">
        <v>30</v>
      </c>
      <c r="K845" s="54">
        <v>726.9</v>
      </c>
      <c r="L845" s="55">
        <f>J845/K845</f>
        <v>0.04127115146512588</v>
      </c>
      <c r="M845" s="56">
        <v>336.265</v>
      </c>
      <c r="N845" s="56">
        <f>L845*M845</f>
        <v>13.878043747420554</v>
      </c>
      <c r="O845" s="56">
        <f>L845*60*1000</f>
        <v>2476.269087907553</v>
      </c>
      <c r="P845" s="57">
        <f>O845*M845/1000</f>
        <v>832.6826248452332</v>
      </c>
    </row>
    <row r="846" spans="1:16" ht="13.5" customHeight="1">
      <c r="A846" s="169"/>
      <c r="B846" s="195" t="s">
        <v>750</v>
      </c>
      <c r="C846" s="189">
        <v>20</v>
      </c>
      <c r="D846" s="189" t="s">
        <v>30</v>
      </c>
      <c r="E846" s="190">
        <v>18.68</v>
      </c>
      <c r="F846" s="190">
        <v>0.56</v>
      </c>
      <c r="G846" s="190">
        <v>0.18</v>
      </c>
      <c r="H846" s="190">
        <v>25.66</v>
      </c>
      <c r="I846" s="191">
        <v>613.67</v>
      </c>
      <c r="J846" s="192">
        <v>19.69</v>
      </c>
      <c r="K846" s="191">
        <v>476.15</v>
      </c>
      <c r="L846" s="250">
        <v>0.04135251496377192</v>
      </c>
      <c r="M846" s="245">
        <v>223.6</v>
      </c>
      <c r="N846" s="251">
        <v>9.246422345899402</v>
      </c>
      <c r="O846" s="251">
        <v>2481.1508978263155</v>
      </c>
      <c r="P846" s="252">
        <v>554.7853407539642</v>
      </c>
    </row>
    <row r="847" spans="1:16" ht="12.75" customHeight="1">
      <c r="A847" s="169"/>
      <c r="B847" s="195" t="s">
        <v>635</v>
      </c>
      <c r="C847" s="189">
        <v>11</v>
      </c>
      <c r="D847" s="189">
        <v>1920</v>
      </c>
      <c r="E847" s="190">
        <v>24.8</v>
      </c>
      <c r="F847" s="190">
        <v>0.646</v>
      </c>
      <c r="G847" s="190">
        <v>1.76</v>
      </c>
      <c r="H847" s="190">
        <f>E847-F847-G847</f>
        <v>22.394</v>
      </c>
      <c r="I847" s="191">
        <v>541.36</v>
      </c>
      <c r="J847" s="190">
        <v>14.473</v>
      </c>
      <c r="K847" s="191">
        <v>349.88</v>
      </c>
      <c r="L847" s="192">
        <f>J847/K847</f>
        <v>0.041365611066651424</v>
      </c>
      <c r="M847" s="193">
        <v>257.241</v>
      </c>
      <c r="N847" s="193">
        <f>L847*M847</f>
        <v>10.640931156396478</v>
      </c>
      <c r="O847" s="193">
        <f>L847*60*1000</f>
        <v>2481.936663999086</v>
      </c>
      <c r="P847" s="194">
        <f>O847*M847/1000</f>
        <v>638.4558693837888</v>
      </c>
    </row>
    <row r="848" spans="1:16" ht="12.75" customHeight="1">
      <c r="A848" s="169"/>
      <c r="B848" s="32" t="s">
        <v>373</v>
      </c>
      <c r="C848" s="115">
        <v>13</v>
      </c>
      <c r="D848" s="115">
        <v>1940</v>
      </c>
      <c r="E848" s="116">
        <v>17.168</v>
      </c>
      <c r="F848" s="217" t="s">
        <v>222</v>
      </c>
      <c r="G848" s="217" t="s">
        <v>222</v>
      </c>
      <c r="H848" s="116">
        <v>17.168</v>
      </c>
      <c r="I848" s="117">
        <v>414.47</v>
      </c>
      <c r="J848" s="244">
        <v>17.17</v>
      </c>
      <c r="K848" s="117">
        <v>414.47</v>
      </c>
      <c r="L848" s="126">
        <f>J848/K848</f>
        <v>0.04142639998069824</v>
      </c>
      <c r="M848" s="261">
        <v>326.019</v>
      </c>
      <c r="N848" s="120">
        <f>L848*M848</f>
        <v>13.50579349530726</v>
      </c>
      <c r="O848" s="251">
        <f>L848*60*1000</f>
        <v>2485.5839988418948</v>
      </c>
      <c r="P848" s="121">
        <f>O848*M848/1000</f>
        <v>810.3476097184357</v>
      </c>
    </row>
    <row r="849" spans="1:16" ht="12.75" customHeight="1">
      <c r="A849" s="169"/>
      <c r="B849" s="195" t="s">
        <v>525</v>
      </c>
      <c r="C849" s="189">
        <v>8</v>
      </c>
      <c r="D849" s="189" t="s">
        <v>30</v>
      </c>
      <c r="E849" s="190">
        <f>F849+G849+H849</f>
        <v>16.603</v>
      </c>
      <c r="F849" s="190">
        <v>0.47</v>
      </c>
      <c r="G849" s="190">
        <v>1.28</v>
      </c>
      <c r="H849" s="190">
        <v>14.853</v>
      </c>
      <c r="I849" s="191">
        <v>354.78</v>
      </c>
      <c r="J849" s="192">
        <f>H849</f>
        <v>14.853</v>
      </c>
      <c r="K849" s="191">
        <f>I849</f>
        <v>354.78</v>
      </c>
      <c r="L849" s="192">
        <f>J849/K849</f>
        <v>0.04186538136309826</v>
      </c>
      <c r="M849" s="189">
        <v>343.02</v>
      </c>
      <c r="N849" s="193">
        <f>L849*M849</f>
        <v>14.360663115169965</v>
      </c>
      <c r="O849" s="193">
        <f>L849*60*1000</f>
        <v>2511.9228817858957</v>
      </c>
      <c r="P849" s="194">
        <f>O849*M849/1000</f>
        <v>861.6397869101979</v>
      </c>
    </row>
    <row r="850" spans="1:16" ht="12.75" customHeight="1">
      <c r="A850" s="169"/>
      <c r="B850" s="195" t="s">
        <v>615</v>
      </c>
      <c r="C850" s="189">
        <v>12</v>
      </c>
      <c r="D850" s="189">
        <v>1962</v>
      </c>
      <c r="E850" s="190">
        <v>23.46907</v>
      </c>
      <c r="F850" s="190">
        <v>1.18349</v>
      </c>
      <c r="G850" s="190">
        <v>0.12</v>
      </c>
      <c r="H850" s="190">
        <f>E850-F850-G850</f>
        <v>22.16558</v>
      </c>
      <c r="I850" s="191">
        <v>522.93</v>
      </c>
      <c r="J850" s="192">
        <f>H850</f>
        <v>22.16558</v>
      </c>
      <c r="K850" s="191">
        <f>I850</f>
        <v>522.93</v>
      </c>
      <c r="L850" s="192">
        <f>J850/K850</f>
        <v>0.042387279368175476</v>
      </c>
      <c r="M850" s="189">
        <v>278.39</v>
      </c>
      <c r="N850" s="193">
        <f>L850*M850</f>
        <v>11.80019470330637</v>
      </c>
      <c r="O850" s="193">
        <f>L850*60*1000</f>
        <v>2543.236762090529</v>
      </c>
      <c r="P850" s="194">
        <f>O850*M850/1000</f>
        <v>708.0116821983823</v>
      </c>
    </row>
    <row r="851" spans="1:16" ht="12.75" customHeight="1">
      <c r="A851" s="169"/>
      <c r="B851" s="195" t="s">
        <v>526</v>
      </c>
      <c r="C851" s="189">
        <v>9</v>
      </c>
      <c r="D851" s="189" t="s">
        <v>30</v>
      </c>
      <c r="E851" s="190">
        <f>F851+G851+H851</f>
        <v>19.674</v>
      </c>
      <c r="F851" s="190">
        <v>0.756</v>
      </c>
      <c r="G851" s="190">
        <v>1.6</v>
      </c>
      <c r="H851" s="190">
        <v>17.318</v>
      </c>
      <c r="I851" s="191">
        <v>407.19</v>
      </c>
      <c r="J851" s="192">
        <v>15.156</v>
      </c>
      <c r="K851" s="191">
        <v>356.36</v>
      </c>
      <c r="L851" s="192">
        <f>J851/K851</f>
        <v>0.04253002581658997</v>
      </c>
      <c r="M851" s="189">
        <v>343.02</v>
      </c>
      <c r="N851" s="193">
        <f>L851*M851</f>
        <v>14.58864945560669</v>
      </c>
      <c r="O851" s="193">
        <f>L851*60*1000</f>
        <v>2551.801548995398</v>
      </c>
      <c r="P851" s="194">
        <f>O851*M851/1000</f>
        <v>875.3189673364014</v>
      </c>
    </row>
    <row r="852" spans="1:16" ht="12.75" customHeight="1">
      <c r="A852" s="169"/>
      <c r="B852" s="195" t="s">
        <v>539</v>
      </c>
      <c r="C852" s="189">
        <v>24</v>
      </c>
      <c r="D852" s="189" t="s">
        <v>248</v>
      </c>
      <c r="E852" s="190">
        <v>49.470003</v>
      </c>
      <c r="F852" s="190">
        <v>2.155284</v>
      </c>
      <c r="G852" s="190">
        <v>1.66</v>
      </c>
      <c r="H852" s="190">
        <v>45.654719</v>
      </c>
      <c r="I852" s="191">
        <v>1071.29</v>
      </c>
      <c r="J852" s="190">
        <v>45.654719</v>
      </c>
      <c r="K852" s="191">
        <v>1071.29</v>
      </c>
      <c r="L852" s="192">
        <v>0.04261658281137694</v>
      </c>
      <c r="M852" s="193">
        <v>276.2</v>
      </c>
      <c r="N852" s="193">
        <v>11.770700172502309</v>
      </c>
      <c r="O852" s="193">
        <v>2556.994968682616</v>
      </c>
      <c r="P852" s="194">
        <v>706.2420103501386</v>
      </c>
    </row>
    <row r="853" spans="1:16" ht="12.75" customHeight="1">
      <c r="A853" s="169"/>
      <c r="B853" s="137" t="s">
        <v>365</v>
      </c>
      <c r="C853" s="160">
        <v>6</v>
      </c>
      <c r="D853" s="52">
        <v>1961</v>
      </c>
      <c r="E853" s="53">
        <f>F853+G853+H853</f>
        <v>15.600999999999999</v>
      </c>
      <c r="F853" s="138">
        <v>0</v>
      </c>
      <c r="G853" s="138">
        <v>0</v>
      </c>
      <c r="H853" s="138">
        <v>15.600999999999999</v>
      </c>
      <c r="I853" s="139">
        <v>362.24</v>
      </c>
      <c r="J853" s="138">
        <v>15.600999999999999</v>
      </c>
      <c r="K853" s="139">
        <v>362.24</v>
      </c>
      <c r="L853" s="55">
        <f>J853/K853</f>
        <v>0.043068131625441694</v>
      </c>
      <c r="M853" s="56">
        <v>313.375</v>
      </c>
      <c r="N853" s="56">
        <f>L853*M853</f>
        <v>13.49647574812279</v>
      </c>
      <c r="O853" s="56">
        <f>L853*60*1000</f>
        <v>2584.087897526502</v>
      </c>
      <c r="P853" s="57">
        <f>O853*M853/1000</f>
        <v>809.7885448873675</v>
      </c>
    </row>
    <row r="854" spans="1:16" ht="12.75" customHeight="1">
      <c r="A854" s="169"/>
      <c r="B854" s="27" t="s">
        <v>104</v>
      </c>
      <c r="C854" s="52">
        <v>63</v>
      </c>
      <c r="D854" s="52">
        <v>1960</v>
      </c>
      <c r="E854" s="53">
        <v>44.73</v>
      </c>
      <c r="F854" s="53">
        <v>4.4</v>
      </c>
      <c r="G854" s="53"/>
      <c r="H854" s="53">
        <f>E854-F854-G854</f>
        <v>40.33</v>
      </c>
      <c r="I854" s="54">
        <v>935</v>
      </c>
      <c r="J854" s="55">
        <f>H854/I854*K854</f>
        <v>38.043914438502675</v>
      </c>
      <c r="K854" s="52">
        <v>882</v>
      </c>
      <c r="L854" s="55">
        <f>J854/K854</f>
        <v>0.04313368983957219</v>
      </c>
      <c r="M854" s="56">
        <v>316.7540000000001</v>
      </c>
      <c r="N854" s="56">
        <f>L854*M854</f>
        <v>13.662768791443854</v>
      </c>
      <c r="O854" s="56">
        <f>L854*60*1000</f>
        <v>2588.0213903743315</v>
      </c>
      <c r="P854" s="57">
        <f>O854*M854/1000</f>
        <v>819.7661274866311</v>
      </c>
    </row>
    <row r="855" spans="1:16" ht="12.75" customHeight="1">
      <c r="A855" s="169"/>
      <c r="B855" s="260" t="s">
        <v>573</v>
      </c>
      <c r="C855" s="216">
        <v>4</v>
      </c>
      <c r="D855" s="216" t="s">
        <v>30</v>
      </c>
      <c r="E855" s="217">
        <v>7.034</v>
      </c>
      <c r="F855" s="217">
        <v>0.153</v>
      </c>
      <c r="G855" s="217">
        <v>0.32</v>
      </c>
      <c r="H855" s="217">
        <v>6.561</v>
      </c>
      <c r="I855" s="245"/>
      <c r="J855" s="244">
        <v>6.561</v>
      </c>
      <c r="K855" s="218">
        <v>151.85</v>
      </c>
      <c r="L855" s="250">
        <v>0.0432071122818571</v>
      </c>
      <c r="M855" s="261">
        <v>341.6</v>
      </c>
      <c r="N855" s="251">
        <v>14.759549555482385</v>
      </c>
      <c r="O855" s="251">
        <v>2592.426736911426</v>
      </c>
      <c r="P855" s="252">
        <v>885.5729733289431</v>
      </c>
    </row>
    <row r="856" spans="1:16" ht="12.75" customHeight="1">
      <c r="A856" s="169"/>
      <c r="B856" s="27" t="s">
        <v>100</v>
      </c>
      <c r="C856" s="52">
        <v>18</v>
      </c>
      <c r="D856" s="52">
        <v>1959</v>
      </c>
      <c r="E856" s="53">
        <v>43.32</v>
      </c>
      <c r="F856" s="53">
        <v>1.62</v>
      </c>
      <c r="G856" s="53"/>
      <c r="H856" s="53">
        <f>E856-F856-G856</f>
        <v>41.7</v>
      </c>
      <c r="I856" s="54">
        <v>963.8</v>
      </c>
      <c r="J856" s="55">
        <f>H856/I856*K856</f>
        <v>41.7</v>
      </c>
      <c r="K856" s="54">
        <v>963.8</v>
      </c>
      <c r="L856" s="55">
        <f>J856/K856</f>
        <v>0.043266237808674</v>
      </c>
      <c r="M856" s="56">
        <v>316.7540000000001</v>
      </c>
      <c r="N856" s="56">
        <f>L856*M856</f>
        <v>13.704753890848728</v>
      </c>
      <c r="O856" s="56">
        <f>L856*60*1000</f>
        <v>2595.97426852044</v>
      </c>
      <c r="P856" s="57">
        <f>O856*M856/1000</f>
        <v>822.2852334509237</v>
      </c>
    </row>
    <row r="857" spans="1:16" ht="13.5" customHeight="1">
      <c r="A857" s="169"/>
      <c r="B857" s="32" t="s">
        <v>157</v>
      </c>
      <c r="C857" s="115">
        <v>4</v>
      </c>
      <c r="D857" s="115">
        <v>1870</v>
      </c>
      <c r="E857" s="116">
        <v>8.199</v>
      </c>
      <c r="F857" s="116">
        <v>0.5355</v>
      </c>
      <c r="G857" s="116">
        <v>0.64</v>
      </c>
      <c r="H857" s="116">
        <v>7.0235</v>
      </c>
      <c r="I857" s="117">
        <v>160.97</v>
      </c>
      <c r="J857" s="241">
        <v>7.0235</v>
      </c>
      <c r="K857" s="117">
        <v>160.97</v>
      </c>
      <c r="L857" s="118">
        <v>0.043632</v>
      </c>
      <c r="M857" s="119">
        <v>275.7</v>
      </c>
      <c r="N857" s="120">
        <f>L857*M857*1.09</f>
        <v>13.111983216</v>
      </c>
      <c r="O857" s="120">
        <f>L857*60*1000</f>
        <v>2617.9199999999996</v>
      </c>
      <c r="P857" s="121">
        <f>M857*O857/1000</f>
        <v>721.7605439999999</v>
      </c>
    </row>
    <row r="858" spans="1:16" ht="12.75" customHeight="1">
      <c r="A858" s="169"/>
      <c r="B858" s="195" t="s">
        <v>523</v>
      </c>
      <c r="C858" s="189">
        <v>14</v>
      </c>
      <c r="D858" s="189" t="s">
        <v>30</v>
      </c>
      <c r="E858" s="190">
        <f>F858+G858+H858</f>
        <v>32.400999999999996</v>
      </c>
      <c r="F858" s="190">
        <v>0.878</v>
      </c>
      <c r="G858" s="190">
        <v>2.25</v>
      </c>
      <c r="H858" s="190">
        <v>29.273</v>
      </c>
      <c r="I858" s="191">
        <v>880.52</v>
      </c>
      <c r="J858" s="192">
        <v>22.838</v>
      </c>
      <c r="K858" s="191">
        <v>522.48</v>
      </c>
      <c r="L858" s="192">
        <f>J858/K858</f>
        <v>0.04371076404838463</v>
      </c>
      <c r="M858" s="189">
        <v>343.02</v>
      </c>
      <c r="N858" s="193">
        <f>L858*M858</f>
        <v>14.993666283876895</v>
      </c>
      <c r="O858" s="193">
        <f>L858*60*1000</f>
        <v>2622.645842903078</v>
      </c>
      <c r="P858" s="194">
        <f>O858*M858/1000</f>
        <v>899.6199770326139</v>
      </c>
    </row>
    <row r="859" spans="1:16" ht="12.75" customHeight="1">
      <c r="A859" s="169"/>
      <c r="B859" s="27" t="s">
        <v>293</v>
      </c>
      <c r="C859" s="52">
        <v>16</v>
      </c>
      <c r="D859" s="52">
        <v>1964</v>
      </c>
      <c r="E859" s="53">
        <v>26.6</v>
      </c>
      <c r="F859" s="53"/>
      <c r="G859" s="53"/>
      <c r="H859" s="53">
        <v>26.6</v>
      </c>
      <c r="I859" s="54">
        <v>606.77</v>
      </c>
      <c r="J859" s="53">
        <v>26.6</v>
      </c>
      <c r="K859" s="54">
        <v>606.77</v>
      </c>
      <c r="L859" s="55">
        <v>0.04383868681708061</v>
      </c>
      <c r="M859" s="53">
        <v>238.165</v>
      </c>
      <c r="N859" s="56">
        <v>10.440840845790003</v>
      </c>
      <c r="O859" s="56">
        <v>2630.3212090248367</v>
      </c>
      <c r="P859" s="57">
        <v>626.4504507474002</v>
      </c>
    </row>
    <row r="860" spans="1:16" ht="12.75" customHeight="1">
      <c r="A860" s="169"/>
      <c r="B860" s="32" t="s">
        <v>484</v>
      </c>
      <c r="C860" s="115">
        <v>7</v>
      </c>
      <c r="D860" s="115">
        <v>1962</v>
      </c>
      <c r="E860" s="116">
        <v>12.3697</v>
      </c>
      <c r="F860" s="217">
        <v>0.349452</v>
      </c>
      <c r="G860" s="217">
        <v>1.12</v>
      </c>
      <c r="H860" s="116">
        <v>10.900248</v>
      </c>
      <c r="I860" s="218">
        <v>246.96</v>
      </c>
      <c r="J860" s="245">
        <v>10.9</v>
      </c>
      <c r="K860" s="117">
        <v>246.96</v>
      </c>
      <c r="L860" s="126">
        <f>J860/K860</f>
        <v>0.044136702299967606</v>
      </c>
      <c r="M860" s="261">
        <v>326.019</v>
      </c>
      <c r="N860" s="120">
        <f>L860*M860</f>
        <v>14.389403547133139</v>
      </c>
      <c r="O860" s="120">
        <f>L860*60*1000</f>
        <v>2648.2021379980565</v>
      </c>
      <c r="P860" s="121">
        <f>O860*M860/1000</f>
        <v>863.3642128279885</v>
      </c>
    </row>
    <row r="861" spans="1:16" ht="12.75" customHeight="1">
      <c r="A861" s="169"/>
      <c r="B861" s="195" t="s">
        <v>527</v>
      </c>
      <c r="C861" s="189">
        <v>7</v>
      </c>
      <c r="D861" s="189" t="s">
        <v>30</v>
      </c>
      <c r="E861" s="190">
        <f>F861+G861+H861</f>
        <v>16.906</v>
      </c>
      <c r="F861" s="190">
        <v>0.973</v>
      </c>
      <c r="G861" s="190">
        <v>0.07</v>
      </c>
      <c r="H861" s="190">
        <v>15.863</v>
      </c>
      <c r="I861" s="191">
        <v>358.82</v>
      </c>
      <c r="J861" s="192">
        <f>H861</f>
        <v>15.863</v>
      </c>
      <c r="K861" s="191">
        <f>I861</f>
        <v>358.82</v>
      </c>
      <c r="L861" s="192">
        <f>J861/K861</f>
        <v>0.044208795496349144</v>
      </c>
      <c r="M861" s="189">
        <v>343.02</v>
      </c>
      <c r="N861" s="193">
        <f>L861*M861</f>
        <v>15.164501031157682</v>
      </c>
      <c r="O861" s="193">
        <f>L861*60*1000</f>
        <v>2652.5277297809484</v>
      </c>
      <c r="P861" s="194">
        <f>O861*M861/1000</f>
        <v>909.8700618694609</v>
      </c>
    </row>
    <row r="862" spans="1:16" ht="12.75" customHeight="1">
      <c r="A862" s="169"/>
      <c r="B862" s="32" t="s">
        <v>350</v>
      </c>
      <c r="C862" s="115">
        <v>5</v>
      </c>
      <c r="D862" s="115">
        <v>1938</v>
      </c>
      <c r="E862" s="116">
        <v>7.034999</v>
      </c>
      <c r="F862" s="116">
        <v>0.204</v>
      </c>
      <c r="G862" s="116">
        <v>0.04</v>
      </c>
      <c r="H862" s="116">
        <v>6.790999</v>
      </c>
      <c r="I862" s="117">
        <v>152.85</v>
      </c>
      <c r="J862" s="241">
        <v>6.790999</v>
      </c>
      <c r="K862" s="117">
        <v>152.85</v>
      </c>
      <c r="L862" s="118">
        <v>0.044429</v>
      </c>
      <c r="M862" s="119">
        <v>275.7</v>
      </c>
      <c r="N862" s="120">
        <f>L862*M862*1.09</f>
        <v>13.351492077000003</v>
      </c>
      <c r="O862" s="120">
        <f>L862*60*1000</f>
        <v>2665.74</v>
      </c>
      <c r="P862" s="121">
        <f>M862*O862/1000</f>
        <v>734.9445179999999</v>
      </c>
    </row>
    <row r="863" spans="1:16" ht="12.75" customHeight="1">
      <c r="A863" s="169"/>
      <c r="B863" s="195" t="s">
        <v>846</v>
      </c>
      <c r="C863" s="189">
        <v>24</v>
      </c>
      <c r="D863" s="189" t="s">
        <v>248</v>
      </c>
      <c r="E863" s="190">
        <v>50.73</v>
      </c>
      <c r="F863" s="190">
        <v>1.174656</v>
      </c>
      <c r="G863" s="190">
        <v>2.08</v>
      </c>
      <c r="H863" s="190">
        <v>47.475344</v>
      </c>
      <c r="I863" s="191">
        <v>1067.26</v>
      </c>
      <c r="J863" s="190">
        <v>47.475344</v>
      </c>
      <c r="K863" s="191">
        <v>1067.26</v>
      </c>
      <c r="L863" s="192">
        <v>0.04448339111369301</v>
      </c>
      <c r="M863" s="193">
        <v>276.2</v>
      </c>
      <c r="N863" s="193">
        <v>12.286312625602008</v>
      </c>
      <c r="O863" s="193">
        <v>2669.0034668215803</v>
      </c>
      <c r="P863" s="194">
        <v>737.1787575361204</v>
      </c>
    </row>
    <row r="864" spans="1:16" ht="12.75" customHeight="1">
      <c r="A864" s="169"/>
      <c r="B864" s="195" t="s">
        <v>136</v>
      </c>
      <c r="C864" s="189">
        <v>6</v>
      </c>
      <c r="D864" s="189">
        <v>1959</v>
      </c>
      <c r="E864" s="190">
        <v>9.06</v>
      </c>
      <c r="F864" s="190">
        <v>0.393</v>
      </c>
      <c r="G864" s="190">
        <v>0.06</v>
      </c>
      <c r="H864" s="190">
        <f>E864-F864-G864</f>
        <v>8.607</v>
      </c>
      <c r="I864" s="191">
        <v>225.86</v>
      </c>
      <c r="J864" s="190">
        <v>6.642</v>
      </c>
      <c r="K864" s="191">
        <v>149.18</v>
      </c>
      <c r="L864" s="192">
        <f>J864/K864</f>
        <v>0.044523394556911115</v>
      </c>
      <c r="M864" s="193">
        <v>257.241</v>
      </c>
      <c r="N864" s="193">
        <f>L864*M864</f>
        <v>11.453242539214372</v>
      </c>
      <c r="O864" s="193">
        <f>L864*60*1000</f>
        <v>2671.403673414667</v>
      </c>
      <c r="P864" s="194">
        <f>O864*M864/1000</f>
        <v>687.1945523528623</v>
      </c>
    </row>
    <row r="865" spans="1:16" ht="12.75" customHeight="1">
      <c r="A865" s="169"/>
      <c r="B865" s="195" t="s">
        <v>930</v>
      </c>
      <c r="C865" s="189">
        <v>6</v>
      </c>
      <c r="D865" s="189">
        <v>1957</v>
      </c>
      <c r="E865" s="190">
        <v>15.233</v>
      </c>
      <c r="F865" s="190">
        <v>0.856</v>
      </c>
      <c r="G865" s="190">
        <v>0.08</v>
      </c>
      <c r="H865" s="190">
        <v>14.297</v>
      </c>
      <c r="I865" s="190">
        <v>319.78</v>
      </c>
      <c r="J865" s="192">
        <v>14.297</v>
      </c>
      <c r="K865" s="191">
        <v>319.78</v>
      </c>
      <c r="L865" s="192">
        <v>0.04470886234286072</v>
      </c>
      <c r="M865" s="190">
        <v>288.741</v>
      </c>
      <c r="N865" s="193">
        <v>12.909281621739947</v>
      </c>
      <c r="O865" s="193">
        <v>2682.5317405716432</v>
      </c>
      <c r="P865" s="194">
        <v>774.5568973043969</v>
      </c>
    </row>
    <row r="866" spans="1:16" ht="13.5" customHeight="1">
      <c r="A866" s="169"/>
      <c r="B866" s="27" t="s">
        <v>64</v>
      </c>
      <c r="C866" s="52">
        <v>6</v>
      </c>
      <c r="D866" s="52">
        <v>1958</v>
      </c>
      <c r="E866" s="53">
        <v>14.503</v>
      </c>
      <c r="F866" s="53">
        <v>0.5368</v>
      </c>
      <c r="G866" s="53">
        <v>0.06</v>
      </c>
      <c r="H866" s="53">
        <v>13.9062</v>
      </c>
      <c r="I866" s="54">
        <v>310.34</v>
      </c>
      <c r="J866" s="55">
        <v>13.9062</v>
      </c>
      <c r="K866" s="54">
        <v>310.34</v>
      </c>
      <c r="L866" s="55">
        <f>J866/K866</f>
        <v>0.04480956370432429</v>
      </c>
      <c r="M866" s="52">
        <v>297.67900000000003</v>
      </c>
      <c r="N866" s="56">
        <f>L866*M866</f>
        <v>13.338866113939552</v>
      </c>
      <c r="O866" s="56">
        <f>L866*60*1000</f>
        <v>2688.5738222594573</v>
      </c>
      <c r="P866" s="57">
        <f>O866*M866/1000</f>
        <v>800.3319668363731</v>
      </c>
    </row>
    <row r="867" spans="1:16" ht="12.75" customHeight="1">
      <c r="A867" s="169"/>
      <c r="B867" s="195" t="s">
        <v>863</v>
      </c>
      <c r="C867" s="189">
        <v>12</v>
      </c>
      <c r="D867" s="189">
        <v>1986</v>
      </c>
      <c r="E867" s="190">
        <v>27.2</v>
      </c>
      <c r="F867" s="190">
        <v>0.663</v>
      </c>
      <c r="G867" s="190">
        <v>1.92</v>
      </c>
      <c r="H867" s="190">
        <v>24.617</v>
      </c>
      <c r="I867" s="191">
        <v>540</v>
      </c>
      <c r="J867" s="192">
        <v>24.617</v>
      </c>
      <c r="K867" s="191">
        <v>540</v>
      </c>
      <c r="L867" s="192">
        <v>0.04558703703703704</v>
      </c>
      <c r="M867" s="193">
        <v>222.8</v>
      </c>
      <c r="N867" s="193">
        <v>10.156791851851853</v>
      </c>
      <c r="O867" s="193">
        <v>2735.222222222222</v>
      </c>
      <c r="P867" s="194">
        <v>609.4075111111111</v>
      </c>
    </row>
    <row r="868" spans="1:16" ht="12.75" customHeight="1">
      <c r="A868" s="169"/>
      <c r="B868" s="27" t="s">
        <v>294</v>
      </c>
      <c r="C868" s="52">
        <v>10</v>
      </c>
      <c r="D868" s="52">
        <v>1938</v>
      </c>
      <c r="E868" s="53">
        <v>13.9</v>
      </c>
      <c r="F868" s="53"/>
      <c r="G868" s="53"/>
      <c r="H868" s="53">
        <v>13.9</v>
      </c>
      <c r="I868" s="54">
        <v>304.82</v>
      </c>
      <c r="J868" s="53">
        <v>13.9</v>
      </c>
      <c r="K868" s="54">
        <v>304.82</v>
      </c>
      <c r="L868" s="55">
        <v>0.045600682369923234</v>
      </c>
      <c r="M868" s="53">
        <v>238.165</v>
      </c>
      <c r="N868" s="56">
        <v>10.860486516632767</v>
      </c>
      <c r="O868" s="56">
        <v>2736.040942195394</v>
      </c>
      <c r="P868" s="57">
        <v>651.629190997966</v>
      </c>
    </row>
    <row r="869" spans="1:16" ht="12.75" customHeight="1">
      <c r="A869" s="169"/>
      <c r="B869" s="137" t="s">
        <v>195</v>
      </c>
      <c r="C869" s="160">
        <v>5</v>
      </c>
      <c r="D869" s="52">
        <v>1961</v>
      </c>
      <c r="E869" s="53">
        <f>F869+G869+H869</f>
        <v>10.246078</v>
      </c>
      <c r="F869" s="138">
        <v>0</v>
      </c>
      <c r="G869" s="138">
        <v>0</v>
      </c>
      <c r="H869" s="138">
        <v>10.246078</v>
      </c>
      <c r="I869" s="139">
        <v>362.23</v>
      </c>
      <c r="J869" s="138">
        <v>10.246078</v>
      </c>
      <c r="K869" s="139">
        <v>223.64000000000001</v>
      </c>
      <c r="L869" s="55">
        <f>J869/K869</f>
        <v>0.0458150509747809</v>
      </c>
      <c r="M869" s="56">
        <v>313.375</v>
      </c>
      <c r="N869" s="56">
        <f>L869*M869</f>
        <v>14.357291599221965</v>
      </c>
      <c r="O869" s="56">
        <f>L869*60*1000</f>
        <v>2748.9030584868538</v>
      </c>
      <c r="P869" s="57">
        <f>O869*M869/1000</f>
        <v>861.4374959533178</v>
      </c>
    </row>
    <row r="870" spans="1:16" ht="12.75" customHeight="1">
      <c r="A870" s="169"/>
      <c r="B870" s="195" t="s">
        <v>864</v>
      </c>
      <c r="C870" s="189">
        <v>12</v>
      </c>
      <c r="D870" s="189">
        <v>1980</v>
      </c>
      <c r="E870" s="190">
        <v>27.4</v>
      </c>
      <c r="F870" s="190">
        <v>0.714</v>
      </c>
      <c r="G870" s="190">
        <v>1.92</v>
      </c>
      <c r="H870" s="190">
        <v>24.766</v>
      </c>
      <c r="I870" s="191">
        <v>539</v>
      </c>
      <c r="J870" s="192">
        <v>24.766</v>
      </c>
      <c r="K870" s="191">
        <v>539</v>
      </c>
      <c r="L870" s="192">
        <v>0.045948051948051946</v>
      </c>
      <c r="M870" s="193">
        <v>222.8</v>
      </c>
      <c r="N870" s="193">
        <v>10.237225974025975</v>
      </c>
      <c r="O870" s="193">
        <v>2756.8831168831166</v>
      </c>
      <c r="P870" s="194">
        <v>614.2335584415584</v>
      </c>
    </row>
    <row r="871" spans="1:16" ht="12.75" customHeight="1">
      <c r="A871" s="169"/>
      <c r="B871" s="32" t="s">
        <v>351</v>
      </c>
      <c r="C871" s="115">
        <v>5</v>
      </c>
      <c r="D871" s="115">
        <v>1938</v>
      </c>
      <c r="E871" s="116">
        <v>7.779</v>
      </c>
      <c r="F871" s="116">
        <v>0</v>
      </c>
      <c r="G871" s="116">
        <v>0</v>
      </c>
      <c r="H871" s="116">
        <v>7.779</v>
      </c>
      <c r="I871" s="117">
        <v>168.56</v>
      </c>
      <c r="J871" s="241">
        <v>7.779</v>
      </c>
      <c r="K871" s="117">
        <v>168.56</v>
      </c>
      <c r="L871" s="118">
        <v>0.046149</v>
      </c>
      <c r="M871" s="119">
        <v>275.7</v>
      </c>
      <c r="N871" s="120">
        <f>L871*M871*1.09</f>
        <v>13.868374437</v>
      </c>
      <c r="O871" s="120">
        <f>L871*60*1000</f>
        <v>2768.94</v>
      </c>
      <c r="P871" s="121">
        <f>M871*O871/1000</f>
        <v>763.396758</v>
      </c>
    </row>
    <row r="872" spans="1:16" ht="12.75" customHeight="1">
      <c r="A872" s="169"/>
      <c r="B872" s="195" t="s">
        <v>528</v>
      </c>
      <c r="C872" s="189">
        <v>10</v>
      </c>
      <c r="D872" s="189" t="s">
        <v>30</v>
      </c>
      <c r="E872" s="190">
        <f>F872+G872+H872</f>
        <v>18.939</v>
      </c>
      <c r="F872" s="190">
        <v>0.702</v>
      </c>
      <c r="G872" s="190">
        <v>1.28</v>
      </c>
      <c r="H872" s="190">
        <v>16.957</v>
      </c>
      <c r="I872" s="191">
        <v>364.99</v>
      </c>
      <c r="J872" s="192">
        <v>14.691</v>
      </c>
      <c r="K872" s="191">
        <v>316.21</v>
      </c>
      <c r="L872" s="192">
        <f>J872/K872</f>
        <v>0.04645963125770849</v>
      </c>
      <c r="M872" s="189">
        <v>343.02</v>
      </c>
      <c r="N872" s="193">
        <f>L872*M872</f>
        <v>15.936582714019165</v>
      </c>
      <c r="O872" s="193">
        <f>L872*60*1000</f>
        <v>2787.5778754625094</v>
      </c>
      <c r="P872" s="194">
        <f>O872*M872/1000</f>
        <v>956.1949628411498</v>
      </c>
    </row>
    <row r="873" spans="1:16" ht="12.75" customHeight="1">
      <c r="A873" s="169"/>
      <c r="B873" s="195" t="s">
        <v>931</v>
      </c>
      <c r="C873" s="189">
        <v>6</v>
      </c>
      <c r="D873" s="189">
        <v>1958</v>
      </c>
      <c r="E873" s="190">
        <v>7.388</v>
      </c>
      <c r="F873" s="190">
        <v>0.329</v>
      </c>
      <c r="G873" s="190">
        <v>0.32</v>
      </c>
      <c r="H873" s="190">
        <v>6.739</v>
      </c>
      <c r="I873" s="190">
        <v>318.54</v>
      </c>
      <c r="J873" s="192">
        <v>4.323</v>
      </c>
      <c r="K873" s="191">
        <v>92.5</v>
      </c>
      <c r="L873" s="192">
        <v>0.046735135135135136</v>
      </c>
      <c r="M873" s="190">
        <v>288.741</v>
      </c>
      <c r="N873" s="193">
        <v>13.494349654054053</v>
      </c>
      <c r="O873" s="193">
        <v>2804.108108108108</v>
      </c>
      <c r="P873" s="194">
        <v>809.6609792432431</v>
      </c>
    </row>
    <row r="874" spans="1:16" ht="12.75" customHeight="1">
      <c r="A874" s="169"/>
      <c r="B874" s="195" t="s">
        <v>538</v>
      </c>
      <c r="C874" s="189">
        <v>22</v>
      </c>
      <c r="D874" s="189" t="s">
        <v>248</v>
      </c>
      <c r="E874" s="190">
        <v>42.2</v>
      </c>
      <c r="F874" s="190">
        <v>0</v>
      </c>
      <c r="G874" s="190">
        <v>0</v>
      </c>
      <c r="H874" s="190">
        <v>42.2</v>
      </c>
      <c r="I874" s="191">
        <v>896.07</v>
      </c>
      <c r="J874" s="190">
        <v>42.2</v>
      </c>
      <c r="K874" s="191">
        <v>896.07</v>
      </c>
      <c r="L874" s="192">
        <v>0.047094535025165446</v>
      </c>
      <c r="M874" s="193">
        <v>276.2</v>
      </c>
      <c r="N874" s="193">
        <v>13.007510573950695</v>
      </c>
      <c r="O874" s="193">
        <v>2825.6721015099265</v>
      </c>
      <c r="P874" s="194">
        <v>780.4506344370417</v>
      </c>
    </row>
    <row r="875" spans="1:16" ht="12.75" customHeight="1">
      <c r="A875" s="169"/>
      <c r="B875" s="27" t="s">
        <v>99</v>
      </c>
      <c r="C875" s="52">
        <v>77</v>
      </c>
      <c r="D875" s="52">
        <v>1960</v>
      </c>
      <c r="E875" s="53">
        <v>67.67</v>
      </c>
      <c r="F875" s="53">
        <v>6.83</v>
      </c>
      <c r="G875" s="53">
        <v>1.16</v>
      </c>
      <c r="H875" s="53">
        <f>E875-F875-G875</f>
        <v>59.68000000000001</v>
      </c>
      <c r="I875" s="54">
        <v>1264.2</v>
      </c>
      <c r="J875" s="55">
        <f>H875/I875*K875</f>
        <v>58.9624426514792</v>
      </c>
      <c r="K875" s="52">
        <v>1249</v>
      </c>
      <c r="L875" s="55">
        <f>J875/K875</f>
        <v>0.0472077202974213</v>
      </c>
      <c r="M875" s="56">
        <v>316.7540000000001</v>
      </c>
      <c r="N875" s="56">
        <f>L875*M875</f>
        <v>14.95323423508939</v>
      </c>
      <c r="O875" s="56">
        <f>L875*60*1000</f>
        <v>2832.463217845278</v>
      </c>
      <c r="P875" s="57">
        <f>O875*M875/1000</f>
        <v>897.1940541053634</v>
      </c>
    </row>
    <row r="876" spans="1:16" ht="13.5" customHeight="1">
      <c r="A876" s="169"/>
      <c r="B876" s="144" t="s">
        <v>172</v>
      </c>
      <c r="C876" s="115">
        <v>7</v>
      </c>
      <c r="D876" s="115">
        <v>1973</v>
      </c>
      <c r="E876" s="116">
        <f>F876+G876+H876</f>
        <v>11.67</v>
      </c>
      <c r="F876" s="116">
        <v>0</v>
      </c>
      <c r="G876" s="116">
        <v>0</v>
      </c>
      <c r="H876" s="116">
        <v>11.67</v>
      </c>
      <c r="I876" s="117">
        <v>246.04</v>
      </c>
      <c r="J876" s="241">
        <v>11.67</v>
      </c>
      <c r="K876" s="117">
        <v>246.04</v>
      </c>
      <c r="L876" s="126">
        <f>J876/K876</f>
        <v>0.04743131198179158</v>
      </c>
      <c r="M876" s="119">
        <v>315</v>
      </c>
      <c r="N876" s="120">
        <f>L876*M876</f>
        <v>14.940863274264348</v>
      </c>
      <c r="O876" s="120">
        <f>L876*60*1000</f>
        <v>2845.8787189074947</v>
      </c>
      <c r="P876" s="121">
        <f>O876*M876/1000</f>
        <v>896.4517964558609</v>
      </c>
    </row>
    <row r="877" spans="1:16" ht="12.75" customHeight="1">
      <c r="A877" s="169"/>
      <c r="B877" s="195" t="s">
        <v>135</v>
      </c>
      <c r="C877" s="189">
        <v>6</v>
      </c>
      <c r="D877" s="189">
        <v>1955</v>
      </c>
      <c r="E877" s="190">
        <v>12.305</v>
      </c>
      <c r="F877" s="190">
        <v>0.337</v>
      </c>
      <c r="G877" s="190">
        <v>0.06</v>
      </c>
      <c r="H877" s="190">
        <f>E877-F877-G877</f>
        <v>11.908</v>
      </c>
      <c r="I877" s="191">
        <v>249.66</v>
      </c>
      <c r="J877" s="190">
        <v>9.84836</v>
      </c>
      <c r="K877" s="191">
        <v>206.48</v>
      </c>
      <c r="L877" s="192">
        <f>J877/K877</f>
        <v>0.047696435490120107</v>
      </c>
      <c r="M877" s="193">
        <v>257.241</v>
      </c>
      <c r="N877" s="193">
        <f>L877*M877</f>
        <v>12.269478761913986</v>
      </c>
      <c r="O877" s="193">
        <f>L877*60*1000</f>
        <v>2861.7861294072063</v>
      </c>
      <c r="P877" s="194">
        <f>O877*M877/1000</f>
        <v>736.1687257148391</v>
      </c>
    </row>
    <row r="878" spans="1:16" ht="12.75" customHeight="1">
      <c r="A878" s="169"/>
      <c r="B878" s="195" t="s">
        <v>389</v>
      </c>
      <c r="C878" s="189">
        <v>12</v>
      </c>
      <c r="D878" s="189" t="s">
        <v>248</v>
      </c>
      <c r="E878" s="190">
        <v>27.300000999999998</v>
      </c>
      <c r="F878" s="190">
        <v>0.534888</v>
      </c>
      <c r="G878" s="190">
        <v>0.39</v>
      </c>
      <c r="H878" s="190">
        <v>26.375113</v>
      </c>
      <c r="I878" s="191">
        <v>543.67</v>
      </c>
      <c r="J878" s="190">
        <v>26.375113</v>
      </c>
      <c r="K878" s="191">
        <v>543.67</v>
      </c>
      <c r="L878" s="192">
        <v>0.04851309250096566</v>
      </c>
      <c r="M878" s="193">
        <v>276.2</v>
      </c>
      <c r="N878" s="193">
        <v>13.399316148766715</v>
      </c>
      <c r="O878" s="193">
        <v>2910.7855500579394</v>
      </c>
      <c r="P878" s="194">
        <v>803.9589689260029</v>
      </c>
    </row>
    <row r="879" spans="1:16" ht="12.75" customHeight="1">
      <c r="A879" s="169"/>
      <c r="B879" s="195" t="s">
        <v>751</v>
      </c>
      <c r="C879" s="189">
        <v>4</v>
      </c>
      <c r="D879" s="189" t="s">
        <v>30</v>
      </c>
      <c r="E879" s="190">
        <v>13.8</v>
      </c>
      <c r="F879" s="190">
        <v>0.56</v>
      </c>
      <c r="G879" s="190">
        <v>0.65</v>
      </c>
      <c r="H879" s="190">
        <v>12.59</v>
      </c>
      <c r="I879" s="191">
        <v>258.86</v>
      </c>
      <c r="J879" s="192">
        <v>12.59</v>
      </c>
      <c r="K879" s="193">
        <v>258.86</v>
      </c>
      <c r="L879" s="250">
        <v>0.04863632851734528</v>
      </c>
      <c r="M879" s="245">
        <v>223.6</v>
      </c>
      <c r="N879" s="251">
        <v>10.875083056478404</v>
      </c>
      <c r="O879" s="251">
        <v>2918.179711040717</v>
      </c>
      <c r="P879" s="252">
        <v>652.5049833887042</v>
      </c>
    </row>
    <row r="880" spans="1:16" ht="12.75" customHeight="1">
      <c r="A880" s="169"/>
      <c r="B880" s="195" t="s">
        <v>845</v>
      </c>
      <c r="C880" s="189">
        <v>8</v>
      </c>
      <c r="D880" s="189" t="s">
        <v>248</v>
      </c>
      <c r="E880" s="190">
        <v>18.036001</v>
      </c>
      <c r="F880" s="190">
        <v>0.178048</v>
      </c>
      <c r="G880" s="190">
        <v>0.88</v>
      </c>
      <c r="H880" s="190">
        <v>16.977953</v>
      </c>
      <c r="I880" s="191">
        <v>347.21</v>
      </c>
      <c r="J880" s="190">
        <v>16.977953</v>
      </c>
      <c r="K880" s="191">
        <v>347.21</v>
      </c>
      <c r="L880" s="192">
        <v>0.04889822585755019</v>
      </c>
      <c r="M880" s="193">
        <v>276.2</v>
      </c>
      <c r="N880" s="193">
        <v>13.505689981855362</v>
      </c>
      <c r="O880" s="193">
        <v>2933.8935514530112</v>
      </c>
      <c r="P880" s="194">
        <v>810.3413989113217</v>
      </c>
    </row>
    <row r="881" spans="1:16" ht="12.75" customHeight="1">
      <c r="A881" s="169"/>
      <c r="B881" s="195" t="s">
        <v>865</v>
      </c>
      <c r="C881" s="189">
        <v>6</v>
      </c>
      <c r="D881" s="189">
        <v>1984</v>
      </c>
      <c r="E881" s="190">
        <v>19.4</v>
      </c>
      <c r="F881" s="190">
        <v>0.255</v>
      </c>
      <c r="G881" s="190">
        <v>0.96</v>
      </c>
      <c r="H881" s="190">
        <v>18.185</v>
      </c>
      <c r="I881" s="191">
        <v>368</v>
      </c>
      <c r="J881" s="192">
        <v>18.185</v>
      </c>
      <c r="K881" s="191">
        <v>368</v>
      </c>
      <c r="L881" s="192">
        <v>0.049415760869565215</v>
      </c>
      <c r="M881" s="193">
        <v>222.8</v>
      </c>
      <c r="N881" s="193">
        <v>11.00983152173913</v>
      </c>
      <c r="O881" s="193">
        <v>2964.945652173913</v>
      </c>
      <c r="P881" s="194">
        <v>660.5898913043479</v>
      </c>
    </row>
    <row r="882" spans="1:16" ht="12.75" customHeight="1">
      <c r="A882" s="169"/>
      <c r="B882" s="27" t="s">
        <v>103</v>
      </c>
      <c r="C882" s="52">
        <v>8</v>
      </c>
      <c r="D882" s="52">
        <v>1901</v>
      </c>
      <c r="E882" s="53">
        <v>16.52</v>
      </c>
      <c r="F882" s="53"/>
      <c r="G882" s="53"/>
      <c r="H882" s="53">
        <f>E882-F882-G882</f>
        <v>16.52</v>
      </c>
      <c r="I882" s="54">
        <v>330</v>
      </c>
      <c r="J882" s="55">
        <f>H882/I882*K882</f>
        <v>16.52</v>
      </c>
      <c r="K882" s="52">
        <v>330</v>
      </c>
      <c r="L882" s="55">
        <f>J882/K882</f>
        <v>0.05006060606060606</v>
      </c>
      <c r="M882" s="56">
        <v>316.7540000000001</v>
      </c>
      <c r="N882" s="56">
        <f>L882*M882</f>
        <v>15.856897212121217</v>
      </c>
      <c r="O882" s="56">
        <f>L882*60*1000</f>
        <v>3003.636363636364</v>
      </c>
      <c r="P882" s="57">
        <f>O882*M882/1000</f>
        <v>951.4138327272731</v>
      </c>
    </row>
    <row r="883" spans="1:16" ht="12.75" customHeight="1">
      <c r="A883" s="169"/>
      <c r="B883" s="195" t="s">
        <v>137</v>
      </c>
      <c r="C883" s="189">
        <v>23</v>
      </c>
      <c r="D883" s="189">
        <v>1963</v>
      </c>
      <c r="E883" s="190">
        <v>25.228</v>
      </c>
      <c r="F883" s="190"/>
      <c r="G883" s="190"/>
      <c r="H883" s="190">
        <v>25.228</v>
      </c>
      <c r="I883" s="191">
        <v>502.6</v>
      </c>
      <c r="J883" s="190">
        <v>25.228</v>
      </c>
      <c r="K883" s="191">
        <v>502.6</v>
      </c>
      <c r="L883" s="192">
        <f>J883/K883</f>
        <v>0.0501949860724234</v>
      </c>
      <c r="M883" s="193">
        <v>257.241</v>
      </c>
      <c r="N883" s="193">
        <f>L883*M883</f>
        <v>12.912208412256266</v>
      </c>
      <c r="O883" s="193">
        <f>L883*60*1000</f>
        <v>3011.699164345404</v>
      </c>
      <c r="P883" s="194">
        <f>O883*M883/1000</f>
        <v>774.732504735376</v>
      </c>
    </row>
    <row r="884" spans="1:16" ht="12.75" customHeight="1">
      <c r="A884" s="169"/>
      <c r="B884" s="195" t="s">
        <v>866</v>
      </c>
      <c r="C884" s="189">
        <v>6</v>
      </c>
      <c r="D884" s="189">
        <v>1981</v>
      </c>
      <c r="E884" s="190">
        <v>20.4</v>
      </c>
      <c r="F884" s="190">
        <v>0.561</v>
      </c>
      <c r="G884" s="190">
        <v>0.96</v>
      </c>
      <c r="H884" s="190">
        <v>18.879</v>
      </c>
      <c r="I884" s="191">
        <v>372</v>
      </c>
      <c r="J884" s="192">
        <v>18.879</v>
      </c>
      <c r="K884" s="191">
        <v>372</v>
      </c>
      <c r="L884" s="192">
        <v>0.05075</v>
      </c>
      <c r="M884" s="193">
        <v>222.8</v>
      </c>
      <c r="N884" s="193">
        <v>11.307100000000002</v>
      </c>
      <c r="O884" s="193">
        <v>3045.0000000000005</v>
      </c>
      <c r="P884" s="194">
        <v>678.4260000000002</v>
      </c>
    </row>
    <row r="885" spans="1:16" ht="12.75" customHeight="1">
      <c r="A885" s="169"/>
      <c r="B885" s="195" t="s">
        <v>134</v>
      </c>
      <c r="C885" s="189">
        <v>8</v>
      </c>
      <c r="D885" s="189">
        <v>1926</v>
      </c>
      <c r="E885" s="190">
        <v>13.822</v>
      </c>
      <c r="F885" s="190">
        <v>0.05</v>
      </c>
      <c r="G885" s="190">
        <v>0.8</v>
      </c>
      <c r="H885" s="190">
        <f>E885-F885-G885</f>
        <v>12.971999999999998</v>
      </c>
      <c r="I885" s="191">
        <v>254.15</v>
      </c>
      <c r="J885" s="190">
        <v>9.9158</v>
      </c>
      <c r="K885" s="191">
        <v>194.28</v>
      </c>
      <c r="L885" s="192">
        <f>J885/K885</f>
        <v>0.05103870702079474</v>
      </c>
      <c r="M885" s="193">
        <v>257.241</v>
      </c>
      <c r="N885" s="193">
        <f>L885*M885</f>
        <v>13.129248032736259</v>
      </c>
      <c r="O885" s="193">
        <f>L885*60*1000</f>
        <v>3062.3224212476844</v>
      </c>
      <c r="P885" s="194">
        <f>O885*M885/1000</f>
        <v>787.7548819641755</v>
      </c>
    </row>
    <row r="886" spans="1:16" ht="13.5" customHeight="1">
      <c r="A886" s="169"/>
      <c r="B886" s="27" t="s">
        <v>221</v>
      </c>
      <c r="C886" s="52">
        <v>13</v>
      </c>
      <c r="D886" s="52">
        <v>1958</v>
      </c>
      <c r="E886" s="53">
        <f>SUM(F886:H886)</f>
        <v>24.16</v>
      </c>
      <c r="F886" s="53"/>
      <c r="G886" s="53"/>
      <c r="H886" s="53">
        <v>24.16</v>
      </c>
      <c r="I886" s="54">
        <v>653.78</v>
      </c>
      <c r="J886" s="53">
        <v>22.7666</v>
      </c>
      <c r="K886" s="54">
        <v>444.31</v>
      </c>
      <c r="L886" s="55">
        <f>J886/K886</f>
        <v>0.0512403502059373</v>
      </c>
      <c r="M886" s="56">
        <v>309.233</v>
      </c>
      <c r="N886" s="56">
        <f>L886*M886</f>
        <v>15.845207215232609</v>
      </c>
      <c r="O886" s="56">
        <f>L886*60*1000</f>
        <v>3074.421012356238</v>
      </c>
      <c r="P886" s="57">
        <f>O886*M886/1000</f>
        <v>950.7124329139566</v>
      </c>
    </row>
    <row r="887" spans="1:16" ht="12.75" customHeight="1">
      <c r="A887" s="169"/>
      <c r="B887" s="195" t="s">
        <v>844</v>
      </c>
      <c r="C887" s="189">
        <v>5</v>
      </c>
      <c r="D887" s="189" t="s">
        <v>248</v>
      </c>
      <c r="E887" s="190">
        <v>11.58</v>
      </c>
      <c r="F887" s="190">
        <v>0</v>
      </c>
      <c r="G887" s="190">
        <v>0.02</v>
      </c>
      <c r="H887" s="190">
        <v>11.56</v>
      </c>
      <c r="I887" s="191">
        <v>224.02</v>
      </c>
      <c r="J887" s="190">
        <v>11.56</v>
      </c>
      <c r="K887" s="191">
        <v>224.02</v>
      </c>
      <c r="L887" s="192">
        <v>0.05160253548790287</v>
      </c>
      <c r="M887" s="193">
        <v>276.2</v>
      </c>
      <c r="N887" s="193">
        <v>14.252620301758771</v>
      </c>
      <c r="O887" s="193">
        <v>3096.1521292741722</v>
      </c>
      <c r="P887" s="194">
        <v>855.1572181055263</v>
      </c>
    </row>
    <row r="888" spans="1:16" ht="12.75" customHeight="1">
      <c r="A888" s="169"/>
      <c r="B888" s="195" t="s">
        <v>836</v>
      </c>
      <c r="C888" s="189">
        <v>9</v>
      </c>
      <c r="D888" s="189" t="s">
        <v>30</v>
      </c>
      <c r="E888" s="190">
        <f>F888+G888+H888</f>
        <v>31.682000000000002</v>
      </c>
      <c r="F888" s="190">
        <v>0.432</v>
      </c>
      <c r="G888" s="190">
        <v>1.84</v>
      </c>
      <c r="H888" s="190">
        <v>29.41</v>
      </c>
      <c r="I888" s="191">
        <v>775.39</v>
      </c>
      <c r="J888" s="192">
        <v>22.137</v>
      </c>
      <c r="K888" s="191">
        <v>426.62</v>
      </c>
      <c r="L888" s="192">
        <f>J888/K888</f>
        <v>0.05188926913881206</v>
      </c>
      <c r="M888" s="189">
        <v>343.02</v>
      </c>
      <c r="N888" s="193">
        <f>L888*M888</f>
        <v>17.799057099995313</v>
      </c>
      <c r="O888" s="193">
        <f>L888*60*1000</f>
        <v>3113.3561483287235</v>
      </c>
      <c r="P888" s="194">
        <f>O888*M888/1000</f>
        <v>1067.9434259997188</v>
      </c>
    </row>
    <row r="889" spans="1:16" ht="12.75" customHeight="1">
      <c r="A889" s="169"/>
      <c r="B889" s="27" t="s">
        <v>63</v>
      </c>
      <c r="C889" s="52">
        <v>4</v>
      </c>
      <c r="D889" s="52">
        <v>1963</v>
      </c>
      <c r="E889" s="53">
        <v>8.602</v>
      </c>
      <c r="F889" s="53">
        <v>0.37576</v>
      </c>
      <c r="G889" s="53">
        <v>0.04</v>
      </c>
      <c r="H889" s="53">
        <v>8.18624</v>
      </c>
      <c r="I889" s="54">
        <v>150.99</v>
      </c>
      <c r="J889" s="55">
        <v>8.18624</v>
      </c>
      <c r="K889" s="54">
        <v>150.99</v>
      </c>
      <c r="L889" s="55">
        <f>J889/K889</f>
        <v>0.05421710047022981</v>
      </c>
      <c r="M889" s="52">
        <v>297.67900000000003</v>
      </c>
      <c r="N889" s="56">
        <f>L889*M889</f>
        <v>16.139292250877542</v>
      </c>
      <c r="O889" s="56">
        <f>L889*60*1000</f>
        <v>3253.026028213789</v>
      </c>
      <c r="P889" s="57">
        <f>O889*M889/1000</f>
        <v>968.3575350526525</v>
      </c>
    </row>
    <row r="890" spans="1:16" ht="12.75" customHeight="1">
      <c r="A890" s="169"/>
      <c r="B890" s="195" t="s">
        <v>867</v>
      </c>
      <c r="C890" s="189">
        <v>6</v>
      </c>
      <c r="D890" s="189">
        <v>1982</v>
      </c>
      <c r="E890" s="190">
        <v>16.4</v>
      </c>
      <c r="F890" s="190">
        <v>0.714</v>
      </c>
      <c r="G890" s="190">
        <v>0.96</v>
      </c>
      <c r="H890" s="190">
        <v>14.726</v>
      </c>
      <c r="I890" s="191">
        <v>269</v>
      </c>
      <c r="J890" s="192">
        <v>14.726</v>
      </c>
      <c r="K890" s="191">
        <v>269</v>
      </c>
      <c r="L890" s="192">
        <v>0.054743494423791825</v>
      </c>
      <c r="M890" s="193">
        <v>222.8</v>
      </c>
      <c r="N890" s="193">
        <v>12.196850557620818</v>
      </c>
      <c r="O890" s="193">
        <v>3284.6096654275098</v>
      </c>
      <c r="P890" s="194">
        <v>731.8110334572492</v>
      </c>
    </row>
    <row r="891" spans="1:16" ht="12.75" customHeight="1">
      <c r="A891" s="169"/>
      <c r="B891" s="27" t="s">
        <v>57</v>
      </c>
      <c r="C891" s="52">
        <v>7</v>
      </c>
      <c r="D891" s="52" t="s">
        <v>30</v>
      </c>
      <c r="E891" s="53">
        <v>20.557</v>
      </c>
      <c r="F891" s="53">
        <v>0.59048</v>
      </c>
      <c r="G891" s="53">
        <v>0</v>
      </c>
      <c r="H891" s="53">
        <v>19.96652</v>
      </c>
      <c r="I891" s="54">
        <v>355.81</v>
      </c>
      <c r="J891" s="55">
        <v>17.898097</v>
      </c>
      <c r="K891" s="54">
        <v>318.95</v>
      </c>
      <c r="L891" s="55">
        <f>J891/K891</f>
        <v>0.056115682708888545</v>
      </c>
      <c r="M891" s="52">
        <v>297.67900000000003</v>
      </c>
      <c r="N891" s="56">
        <f>L891*M891</f>
        <v>16.704460313099236</v>
      </c>
      <c r="O891" s="56">
        <f>L891*60*1000</f>
        <v>3366.940962533313</v>
      </c>
      <c r="P891" s="57">
        <f>O891*M891/1000</f>
        <v>1002.267618785954</v>
      </c>
    </row>
    <row r="892" spans="1:16" ht="12.75" customHeight="1">
      <c r="A892" s="169"/>
      <c r="B892" s="195" t="s">
        <v>843</v>
      </c>
      <c r="C892" s="189">
        <v>5</v>
      </c>
      <c r="D892" s="189" t="s">
        <v>248</v>
      </c>
      <c r="E892" s="190">
        <v>9.920001</v>
      </c>
      <c r="F892" s="190">
        <v>0</v>
      </c>
      <c r="G892" s="190">
        <v>0</v>
      </c>
      <c r="H892" s="190">
        <v>9.920001</v>
      </c>
      <c r="I892" s="191">
        <v>176.04</v>
      </c>
      <c r="J892" s="190">
        <v>9.920001</v>
      </c>
      <c r="K892" s="191">
        <v>176.04</v>
      </c>
      <c r="L892" s="192">
        <v>0.05635083503749148</v>
      </c>
      <c r="M892" s="193">
        <v>276.2</v>
      </c>
      <c r="N892" s="193">
        <v>15.564100637355144</v>
      </c>
      <c r="O892" s="193">
        <v>3381.0501022494886</v>
      </c>
      <c r="P892" s="194">
        <v>933.8460382413087</v>
      </c>
    </row>
    <row r="893" spans="1:16" ht="12.75" customHeight="1">
      <c r="A893" s="169"/>
      <c r="B893" s="195" t="s">
        <v>868</v>
      </c>
      <c r="C893" s="189">
        <v>6</v>
      </c>
      <c r="D893" s="189">
        <v>1984</v>
      </c>
      <c r="E893" s="190">
        <v>17.1</v>
      </c>
      <c r="F893" s="190">
        <v>0.255</v>
      </c>
      <c r="G893" s="190">
        <v>0.96</v>
      </c>
      <c r="H893" s="190">
        <v>15.885</v>
      </c>
      <c r="I893" s="191">
        <v>281</v>
      </c>
      <c r="J893" s="192">
        <v>15.885</v>
      </c>
      <c r="K893" s="191">
        <v>281</v>
      </c>
      <c r="L893" s="192">
        <v>0.056530249110320285</v>
      </c>
      <c r="M893" s="193">
        <v>222.8</v>
      </c>
      <c r="N893" s="193">
        <v>12.59493950177936</v>
      </c>
      <c r="O893" s="193">
        <v>3391.8149466192167</v>
      </c>
      <c r="P893" s="194">
        <v>755.6963701067616</v>
      </c>
    </row>
    <row r="894" spans="1:16" ht="12.75" customHeight="1" thickBot="1">
      <c r="A894" s="170"/>
      <c r="B894" s="58" t="s">
        <v>50</v>
      </c>
      <c r="C894" s="59">
        <v>4</v>
      </c>
      <c r="D894" s="59">
        <v>1963</v>
      </c>
      <c r="E894" s="60">
        <v>9.033</v>
      </c>
      <c r="F894" s="60">
        <v>0.37576</v>
      </c>
      <c r="G894" s="60">
        <v>0</v>
      </c>
      <c r="H894" s="60">
        <v>8.65724</v>
      </c>
      <c r="I894" s="61">
        <v>148.04</v>
      </c>
      <c r="J894" s="62">
        <v>8.65724</v>
      </c>
      <c r="K894" s="61">
        <v>148.04</v>
      </c>
      <c r="L894" s="62">
        <f>J894/K894</f>
        <v>0.05847905971359092</v>
      </c>
      <c r="M894" s="59">
        <v>296.48</v>
      </c>
      <c r="N894" s="63">
        <f>L894*M894</f>
        <v>17.337871623885437</v>
      </c>
      <c r="O894" s="63">
        <f>L894*60*1000</f>
        <v>3508.7435828154553</v>
      </c>
      <c r="P894" s="64">
        <f>O894*M894/1000</f>
        <v>1040.2722974331261</v>
      </c>
    </row>
  </sheetData>
  <sheetProtection/>
  <mergeCells count="19">
    <mergeCell ref="J3:J4"/>
    <mergeCell ref="A3:A5"/>
    <mergeCell ref="B1:P1"/>
    <mergeCell ref="K3:K4"/>
    <mergeCell ref="L3:L4"/>
    <mergeCell ref="M3:M4"/>
    <mergeCell ref="O3:O4"/>
    <mergeCell ref="B2:P2"/>
    <mergeCell ref="P3:P4"/>
    <mergeCell ref="N3:N4"/>
    <mergeCell ref="A702:A894"/>
    <mergeCell ref="B3:B5"/>
    <mergeCell ref="I3:I4"/>
    <mergeCell ref="C3:C4"/>
    <mergeCell ref="E3:H3"/>
    <mergeCell ref="D3:D4"/>
    <mergeCell ref="A373:A701"/>
    <mergeCell ref="A207:A372"/>
    <mergeCell ref="A7:A206"/>
  </mergeCells>
  <printOptions/>
  <pageMargins left="0.27" right="0.15748031496062992" top="0.1968503937007874" bottom="0.1968503937007874" header="0.15748031496062992" footer="0.1574803149606299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2013-02-18T13:55:40Z</dcterms:modified>
  <cp:category/>
  <cp:version/>
  <cp:contentType/>
  <cp:contentStatus/>
</cp:coreProperties>
</file>